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12.11.2025 уточ Вишенки" sheetId="7" r:id="rId1"/>
  </sheets>
  <definedNames>
    <definedName name="_xlnm.Print_Titles" localSheetId="0">'12.11.2025 уточ Вишенки'!$5:$8</definedName>
    <definedName name="_xlnm.Print_Area" localSheetId="0">'12.11.2025 уточ Вишенки'!$A$1:$V$132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20" i="7"/>
  <c r="J120"/>
  <c r="J110" s="1"/>
  <c r="P131"/>
  <c r="O132"/>
  <c r="J132"/>
  <c r="K132"/>
  <c r="K131" s="1"/>
  <c r="M131"/>
  <c r="L130"/>
  <c r="L129"/>
  <c r="L128" s="1"/>
  <c r="K128"/>
  <c r="J128"/>
  <c r="H128"/>
  <c r="H60" s="1"/>
  <c r="Q127"/>
  <c r="Q126" s="1"/>
  <c r="P126"/>
  <c r="O126"/>
  <c r="M126"/>
  <c r="Q125"/>
  <c r="Q124" s="1"/>
  <c r="P124"/>
  <c r="O124"/>
  <c r="M124"/>
  <c r="Q123"/>
  <c r="P123"/>
  <c r="Q122"/>
  <c r="P122"/>
  <c r="P121"/>
  <c r="Q121" s="1"/>
  <c r="W120"/>
  <c r="W119"/>
  <c r="Q119"/>
  <c r="P119"/>
  <c r="W118"/>
  <c r="Q118"/>
  <c r="P118"/>
  <c r="W117"/>
  <c r="Q117"/>
  <c r="P117"/>
  <c r="P116"/>
  <c r="Q116" s="1"/>
  <c r="Q110" s="1"/>
  <c r="L115"/>
  <c r="K115"/>
  <c r="L114"/>
  <c r="K114"/>
  <c r="L113"/>
  <c r="K113"/>
  <c r="K112"/>
  <c r="L112" s="1"/>
  <c r="L111"/>
  <c r="K111"/>
  <c r="O110"/>
  <c r="M110"/>
  <c r="Y110" s="1"/>
  <c r="H110"/>
  <c r="L109"/>
  <c r="L108"/>
  <c r="L107"/>
  <c r="L106" s="1"/>
  <c r="K106"/>
  <c r="J106"/>
  <c r="H106"/>
  <c r="G106"/>
  <c r="F106"/>
  <c r="F60" s="1"/>
  <c r="F62" s="1"/>
  <c r="E106"/>
  <c r="E60" s="1"/>
  <c r="C106"/>
  <c r="C60" s="1"/>
  <c r="W60"/>
  <c r="G60"/>
  <c r="G63" s="1"/>
  <c r="V57"/>
  <c r="U57"/>
  <c r="T57"/>
  <c r="R57"/>
  <c r="U56"/>
  <c r="U55" s="1"/>
  <c r="V55"/>
  <c r="T55"/>
  <c r="R55"/>
  <c r="V53"/>
  <c r="U53"/>
  <c r="T53"/>
  <c r="R53"/>
  <c r="V52"/>
  <c r="V51" s="1"/>
  <c r="U51"/>
  <c r="T51"/>
  <c r="R51"/>
  <c r="V49"/>
  <c r="U49"/>
  <c r="T49"/>
  <c r="R49"/>
  <c r="V46"/>
  <c r="V45" s="1"/>
  <c r="U46"/>
  <c r="U45"/>
  <c r="T45"/>
  <c r="R45"/>
  <c r="W44"/>
  <c r="V44"/>
  <c r="U44"/>
  <c r="R44"/>
  <c r="W43"/>
  <c r="V43"/>
  <c r="U43"/>
  <c r="T43"/>
  <c r="R43"/>
  <c r="V42"/>
  <c r="V41" s="1"/>
  <c r="U42"/>
  <c r="U41" s="1"/>
  <c r="T41"/>
  <c r="S41"/>
  <c r="R41"/>
  <c r="V40"/>
  <c r="V39" s="1"/>
  <c r="U40"/>
  <c r="U39" s="1"/>
  <c r="T39"/>
  <c r="R39"/>
  <c r="V37"/>
  <c r="U37"/>
  <c r="T37"/>
  <c r="R37"/>
  <c r="V35"/>
  <c r="U35"/>
  <c r="T35"/>
  <c r="R35"/>
  <c r="V33"/>
  <c r="U33"/>
  <c r="T33"/>
  <c r="R33"/>
  <c r="V31"/>
  <c r="U31"/>
  <c r="T31"/>
  <c r="R31"/>
  <c r="R11" s="1"/>
  <c r="U30"/>
  <c r="U29" s="1"/>
  <c r="T29"/>
  <c r="R29"/>
  <c r="V28"/>
  <c r="V27" s="1"/>
  <c r="U28"/>
  <c r="U27"/>
  <c r="T27"/>
  <c r="R27"/>
  <c r="V26"/>
  <c r="V25" s="1"/>
  <c r="U25"/>
  <c r="T25"/>
  <c r="R25"/>
  <c r="V21"/>
  <c r="U21"/>
  <c r="T21"/>
  <c r="R21"/>
  <c r="V19"/>
  <c r="U19"/>
  <c r="T19"/>
  <c r="R19"/>
  <c r="V17"/>
  <c r="U17"/>
  <c r="T17"/>
  <c r="R17"/>
  <c r="V16"/>
  <c r="V15"/>
  <c r="T11"/>
  <c r="S11"/>
  <c r="L120" l="1"/>
  <c r="L110" s="1"/>
  <c r="Q132"/>
  <c r="L132"/>
  <c r="L133" s="1"/>
  <c r="K133"/>
  <c r="U11"/>
  <c r="V11"/>
  <c r="X131"/>
  <c r="W111"/>
  <c r="M60"/>
  <c r="W116"/>
  <c r="P110"/>
  <c r="J131"/>
  <c r="J133"/>
  <c r="K110"/>
  <c r="K62" s="1"/>
  <c r="L131" l="1"/>
  <c r="L60" s="1"/>
  <c r="O131"/>
  <c r="O60" s="1"/>
  <c r="Q131"/>
  <c r="Z132"/>
  <c r="W110"/>
  <c r="K60"/>
  <c r="J60"/>
  <c r="Y60" s="1"/>
  <c r="X111"/>
  <c r="Y111" s="1"/>
  <c r="P62"/>
  <c r="P60"/>
  <c r="Z131"/>
  <c r="W132"/>
  <c r="L63" l="1"/>
  <c r="Q60"/>
  <c r="Q63"/>
  <c r="W131"/>
</calcChain>
</file>

<file path=xl/sharedStrings.xml><?xml version="1.0" encoding="utf-8"?>
<sst xmlns="http://schemas.openxmlformats.org/spreadsheetml/2006/main" count="136" uniqueCount="80">
  <si>
    <t xml:space="preserve"> Перечень объектов  строительства (реконструкции) автодорог и искусственных сооружений на них в населённых пунктах и в микрорайонах массовой жилищной застройки Белгородской области на 2024 - 2026 годы      </t>
  </si>
  <si>
    <t xml:space="preserve">   №    п/п</t>
  </si>
  <si>
    <t>2024 год</t>
  </si>
  <si>
    <t>2025 год</t>
  </si>
  <si>
    <t>2026 год</t>
  </si>
  <si>
    <t>2027 год</t>
  </si>
  <si>
    <t xml:space="preserve">    </t>
  </si>
  <si>
    <t>Протяженность</t>
  </si>
  <si>
    <t>в том числе</t>
  </si>
  <si>
    <t>Стоимость ВСЕГО,                   тыс. рублей</t>
  </si>
  <si>
    <t xml:space="preserve">км </t>
  </si>
  <si>
    <t>п.м</t>
  </si>
  <si>
    <t>муници-пальный бюджет</t>
  </si>
  <si>
    <t>областной бюджет</t>
  </si>
  <si>
    <t>I</t>
  </si>
  <si>
    <t xml:space="preserve">Построено (реконструировано) автодорог и искусственных сооружений на них в населенных пунктах </t>
  </si>
  <si>
    <t>ВСЕГО</t>
  </si>
  <si>
    <t>в том числе:</t>
  </si>
  <si>
    <t>субсидии из областного бюджета</t>
  </si>
  <si>
    <t>средства  бюджетов муниципальных образований</t>
  </si>
  <si>
    <t>Алексеевский городской округ</t>
  </si>
  <si>
    <t>Белгородский район</t>
  </si>
  <si>
    <t>Борисовский район</t>
  </si>
  <si>
    <t>Валуйский городской округ</t>
  </si>
  <si>
    <t>Вейделевский район</t>
  </si>
  <si>
    <t>Волоконовский район</t>
  </si>
  <si>
    <t>Грайворонский городской округ</t>
  </si>
  <si>
    <t xml:space="preserve">     </t>
  </si>
  <si>
    <t>Губкинский городской округ</t>
  </si>
  <si>
    <t xml:space="preserve">   </t>
  </si>
  <si>
    <t>Ивнянский район</t>
  </si>
  <si>
    <t>Корочанский район</t>
  </si>
  <si>
    <t>Красненский район</t>
  </si>
  <si>
    <t>Красногвардейский район</t>
  </si>
  <si>
    <t>Краснояружский  район</t>
  </si>
  <si>
    <t>Новооскольский городской округ</t>
  </si>
  <si>
    <t>Прохоровский район</t>
  </si>
  <si>
    <t>Ракитянский район</t>
  </si>
  <si>
    <t>Ровеньский район</t>
  </si>
  <si>
    <t>Старооскольский городской округ</t>
  </si>
  <si>
    <t xml:space="preserve">           </t>
  </si>
  <si>
    <t>Чернянский район</t>
  </si>
  <si>
    <t>Шебекинский городской округ</t>
  </si>
  <si>
    <t>Яковлевский городской округ</t>
  </si>
  <si>
    <t xml:space="preserve"> </t>
  </si>
  <si>
    <t>г. Белгород</t>
  </si>
  <si>
    <t>II</t>
  </si>
  <si>
    <t xml:space="preserve">Построено автодорог в микрорайонах массовой жилищной застройки                                                  </t>
  </si>
  <si>
    <t xml:space="preserve">Строительство проезда к жилой застройке                  по ул. Славянская в г. Белгороде </t>
  </si>
  <si>
    <t>МКР ИЖС  «Крутой Лог - 24»</t>
  </si>
  <si>
    <t>МКР ИЖС «Майский - 80 (2-я очередь)»</t>
  </si>
  <si>
    <t>МКР ИЖС «Новосадовый - 41», ул. Ореховая -          ул. Сторожевая</t>
  </si>
  <si>
    <t>МКР ИЖС «Пушкарное - 78» (2-я очередь)</t>
  </si>
  <si>
    <t>МКР ИЖС «Разумное - 81 (3-я очередь)»</t>
  </si>
  <si>
    <t>МКР ИЖС  «Хохлово - 68»</t>
  </si>
  <si>
    <t>Строительство автомобильной дороги к школе            от ул. Магистральная в п. Северный</t>
  </si>
  <si>
    <t>п. Ровеньки, МКР «Спортивный»</t>
  </si>
  <si>
    <t>п. Ровеньки, МКР «Прозрачный»</t>
  </si>
  <si>
    <t>Строительство автомобильной дороги                                по ул. Кулешовка с. Бобрава</t>
  </si>
  <si>
    <t>Строительство автомобильных дорог                            в РИЗ «Вишенки» в г. Старый Оскол</t>
  </si>
  <si>
    <t xml:space="preserve">Приложение № 7                                                                                                               к государственной программе Белгородской области                                      «Совершенствование и развитие транспортной системы                                              и дорожной сети  Белгородской области»  </t>
  </si>
  <si>
    <t xml:space="preserve">  </t>
  </si>
  <si>
    <t>Стоимость      ВСЕГО,    тыс. рублей</t>
  </si>
  <si>
    <t>Стоимость          ВСЕГО,        тыс. рублей</t>
  </si>
  <si>
    <t xml:space="preserve"> Стоимость             ВСЕГО,          тыс. рублей</t>
  </si>
  <si>
    <t>cубсидии   из областного бюджета</t>
  </si>
  <si>
    <t>субсидии       из     областного бюджета</t>
  </si>
  <si>
    <t xml:space="preserve"> субсидии      из    областного бюджета</t>
  </si>
  <si>
    <t xml:space="preserve">Строительство проезда от переулка Закомарный                                 к улице Славянская </t>
  </si>
  <si>
    <t>Строительство автомобильной дороги к школе                                  от ул. Центральная в п. Северный</t>
  </si>
  <si>
    <t>Строительство автомобильной дороги                                              к ул. Полевая в п. Северный</t>
  </si>
  <si>
    <t>Город Белгород</t>
  </si>
  <si>
    <t xml:space="preserve">Строительство автомобильных дорог                            в микрорайоне «Новая жизнь (4-я очередь)»                в г. Белгороде </t>
  </si>
  <si>
    <t xml:space="preserve">                                Ведомственный проект «Увеличение  пропускной способности автомобильных дорог и обеспечение транспортной доступности населенных пунктов                                                                            и микрорайонов массовой жилищной застройки» </t>
  </si>
  <si>
    <t>Белгородский муниципальный округ</t>
  </si>
  <si>
    <t>Ракитянский муниципальный округ</t>
  </si>
  <si>
    <t>Ровеньский муниципальный округ</t>
  </si>
  <si>
    <t>Корочанский муниципальный округ</t>
  </si>
  <si>
    <t>Строительство проездов в МКР ИЖС «Садовый»               в г. Короча</t>
  </si>
  <si>
    <t xml:space="preserve">      Наименование  городских и муниципальных округов, поселений, населенных пунктов</t>
  </si>
</sst>
</file>

<file path=xl/styles.xml><?xml version="1.0" encoding="utf-8"?>
<styleSheet xmlns="http://schemas.openxmlformats.org/spreadsheetml/2006/main">
  <numFmts count="9">
    <numFmt numFmtId="164" formatCode="#,##0.0"/>
    <numFmt numFmtId="165" formatCode="0.0"/>
    <numFmt numFmtId="166" formatCode="#,##0.000"/>
    <numFmt numFmtId="167" formatCode="#,##0_р_."/>
    <numFmt numFmtId="168" formatCode="#,##0.0_р_."/>
    <numFmt numFmtId="169" formatCode="#,##0.000_р_."/>
    <numFmt numFmtId="170" formatCode="0.000"/>
    <numFmt numFmtId="171" formatCode="0.0000"/>
    <numFmt numFmtId="172" formatCode="#,##0.00000"/>
  </numFmts>
  <fonts count="19">
    <font>
      <sz val="10"/>
      <name val="Arial"/>
      <charset val="1"/>
    </font>
    <font>
      <sz val="10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</cellStyleXfs>
  <cellXfs count="217">
    <xf numFmtId="0" fontId="0" fillId="0" borderId="0" xfId="0"/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4" fillId="0" borderId="0" xfId="0" applyFont="1" applyAlignment="1" applyProtection="1"/>
    <xf numFmtId="0" fontId="0" fillId="0" borderId="0" xfId="0" applyFont="1" applyAlignment="1" applyProtection="1"/>
    <xf numFmtId="0" fontId="4" fillId="0" borderId="0" xfId="5" applyFont="1" applyBorder="1" applyAlignment="1" applyProtection="1">
      <alignment horizontal="center" vertical="center" wrapText="1"/>
    </xf>
    <xf numFmtId="0" fontId="4" fillId="0" borderId="0" xfId="5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0" fillId="0" borderId="0" xfId="5" applyFont="1" applyBorder="1" applyAlignment="1" applyProtection="1"/>
    <xf numFmtId="0" fontId="0" fillId="0" borderId="0" xfId="0" applyFont="1" applyBorder="1" applyAlignment="1" applyProtection="1"/>
    <xf numFmtId="0" fontId="0" fillId="0" borderId="1" xfId="0" applyFont="1" applyBorder="1" applyAlignment="1" applyProtection="1"/>
    <xf numFmtId="0" fontId="8" fillId="0" borderId="0" xfId="0" applyFont="1" applyAlignment="1" applyProtection="1"/>
    <xf numFmtId="0" fontId="9" fillId="0" borderId="0" xfId="0" applyFont="1" applyAlignment="1" applyProtection="1">
      <alignment horizontal="center"/>
    </xf>
    <xf numFmtId="0" fontId="7" fillId="0" borderId="11" xfId="5" applyFont="1" applyBorder="1" applyAlignment="1" applyProtection="1">
      <alignment horizontal="center" vertical="center" wrapText="1"/>
    </xf>
    <xf numFmtId="0" fontId="7" fillId="0" borderId="12" xfId="5" applyFont="1" applyBorder="1" applyAlignment="1" applyProtection="1">
      <alignment horizontal="center" vertical="center" wrapText="1"/>
    </xf>
    <xf numFmtId="0" fontId="7" fillId="0" borderId="13" xfId="5" applyFont="1" applyBorder="1" applyAlignment="1" applyProtection="1">
      <alignment horizontal="center" vertical="center" wrapText="1"/>
    </xf>
    <xf numFmtId="0" fontId="10" fillId="0" borderId="14" xfId="5" applyFont="1" applyBorder="1" applyAlignment="1" applyProtection="1">
      <alignment horizontal="center" vertical="center" wrapText="1"/>
    </xf>
    <xf numFmtId="0" fontId="10" fillId="0" borderId="15" xfId="5" applyFont="1" applyBorder="1" applyAlignment="1" applyProtection="1">
      <alignment horizontal="center" vertical="center" wrapText="1"/>
    </xf>
    <xf numFmtId="0" fontId="10" fillId="0" borderId="16" xfId="5" applyFont="1" applyBorder="1" applyAlignment="1" applyProtection="1">
      <alignment horizontal="center" vertical="center" wrapText="1"/>
    </xf>
    <xf numFmtId="0" fontId="4" fillId="0" borderId="17" xfId="5" applyFont="1" applyBorder="1" applyAlignment="1" applyProtection="1">
      <alignment horizontal="center" vertical="center" wrapText="1"/>
    </xf>
    <xf numFmtId="0" fontId="4" fillId="0" borderId="18" xfId="5" applyFont="1" applyBorder="1" applyAlignment="1" applyProtection="1">
      <alignment horizontal="center" vertical="center" wrapText="1"/>
    </xf>
    <xf numFmtId="0" fontId="4" fillId="0" borderId="19" xfId="5" applyFont="1" applyBorder="1" applyAlignment="1" applyProtection="1">
      <alignment horizontal="center" vertical="center" wrapText="1"/>
    </xf>
    <xf numFmtId="0" fontId="4" fillId="0" borderId="20" xfId="5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0" fillId="0" borderId="0" xfId="0" applyFont="1" applyBorder="1" applyAlignment="1" applyProtection="1">
      <alignment horizontal="center"/>
    </xf>
    <xf numFmtId="1" fontId="5" fillId="0" borderId="22" xfId="3" applyNumberFormat="1" applyFont="1" applyBorder="1" applyAlignment="1" applyProtection="1">
      <alignment horizontal="center" vertical="center" wrapText="1"/>
    </xf>
    <xf numFmtId="0" fontId="5" fillId="0" borderId="22" xfId="5" applyFont="1" applyBorder="1" applyAlignment="1" applyProtection="1">
      <alignment horizontal="center" vertical="center" wrapText="1"/>
    </xf>
    <xf numFmtId="0" fontId="5" fillId="0" borderId="7" xfId="5" applyFont="1" applyBorder="1" applyAlignment="1" applyProtection="1">
      <alignment horizontal="left" vertical="center" wrapText="1"/>
    </xf>
    <xf numFmtId="164" fontId="5" fillId="0" borderId="7" xfId="5" applyNumberFormat="1" applyFont="1" applyBorder="1" applyAlignment="1" applyProtection="1">
      <alignment horizontal="center" vertical="center" wrapText="1"/>
    </xf>
    <xf numFmtId="164" fontId="5" fillId="0" borderId="8" xfId="5" applyNumberFormat="1" applyFont="1" applyBorder="1" applyAlignment="1" applyProtection="1">
      <alignment horizontal="center" vertical="center" wrapText="1"/>
    </xf>
    <xf numFmtId="164" fontId="5" fillId="0" borderId="0" xfId="5" applyNumberFormat="1" applyFont="1" applyBorder="1" applyAlignment="1" applyProtection="1">
      <alignment horizontal="center" vertical="center" wrapText="1"/>
    </xf>
    <xf numFmtId="3" fontId="0" fillId="0" borderId="0" xfId="0" applyNumberFormat="1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4" fillId="0" borderId="23" xfId="5" applyFont="1" applyBorder="1" applyAlignment="1" applyProtection="1">
      <alignment horizontal="center" vertical="center" wrapText="1"/>
    </xf>
    <xf numFmtId="0" fontId="12" fillId="0" borderId="24" xfId="5" applyFont="1" applyBorder="1" applyAlignment="1" applyProtection="1">
      <alignment vertical="center" wrapText="1"/>
    </xf>
    <xf numFmtId="0" fontId="0" fillId="0" borderId="25" xfId="5" applyFont="1" applyBorder="1" applyAlignment="1" applyProtection="1"/>
    <xf numFmtId="0" fontId="0" fillId="0" borderId="25" xfId="0" applyFont="1" applyBorder="1" applyAlignment="1" applyProtection="1"/>
    <xf numFmtId="0" fontId="0" fillId="0" borderId="26" xfId="5" applyFont="1" applyBorder="1" applyAlignment="1" applyProtection="1"/>
    <xf numFmtId="0" fontId="0" fillId="0" borderId="27" xfId="0" applyFont="1" applyBorder="1" applyAlignment="1" applyProtection="1"/>
    <xf numFmtId="0" fontId="0" fillId="0" borderId="24" xfId="0" applyFont="1" applyBorder="1" applyAlignment="1" applyProtection="1"/>
    <xf numFmtId="0" fontId="0" fillId="0" borderId="26" xfId="0" applyFont="1" applyBorder="1" applyAlignment="1" applyProtection="1"/>
    <xf numFmtId="0" fontId="13" fillId="0" borderId="28" xfId="5" applyFont="1" applyBorder="1" applyAlignment="1" applyProtection="1">
      <alignment horizontal="center" vertical="center" wrapText="1"/>
    </xf>
    <xf numFmtId="0" fontId="12" fillId="0" borderId="29" xfId="4" applyFont="1" applyBorder="1" applyAlignment="1" applyProtection="1">
      <alignment horizontal="left" vertical="center" wrapText="1"/>
    </xf>
    <xf numFmtId="165" fontId="5" fillId="0" borderId="7" xfId="5" applyNumberFormat="1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/>
    <xf numFmtId="0" fontId="0" fillId="0" borderId="7" xfId="0" applyFont="1" applyBorder="1" applyAlignment="1" applyProtection="1"/>
    <xf numFmtId="0" fontId="0" fillId="0" borderId="29" xfId="0" applyFont="1" applyBorder="1" applyAlignment="1" applyProtection="1"/>
    <xf numFmtId="0" fontId="0" fillId="0" borderId="8" xfId="0" applyFont="1" applyBorder="1" applyAlignment="1" applyProtection="1"/>
    <xf numFmtId="3" fontId="5" fillId="0" borderId="7" xfId="5" applyNumberFormat="1" applyFont="1" applyBorder="1" applyAlignment="1" applyProtection="1">
      <alignment horizontal="center" vertical="center" wrapText="1"/>
    </xf>
    <xf numFmtId="166" fontId="14" fillId="0" borderId="7" xfId="0" applyNumberFormat="1" applyFont="1" applyBorder="1" applyAlignment="1" applyProtection="1"/>
    <xf numFmtId="3" fontId="5" fillId="0" borderId="8" xfId="5" applyNumberFormat="1" applyFont="1" applyBorder="1" applyAlignment="1" applyProtection="1">
      <alignment horizontal="center" vertical="center" wrapText="1"/>
    </xf>
    <xf numFmtId="3" fontId="10" fillId="0" borderId="9" xfId="5" applyNumberFormat="1" applyFont="1" applyBorder="1" applyAlignment="1" applyProtection="1">
      <alignment horizontal="center" vertical="center" wrapText="1"/>
    </xf>
    <xf numFmtId="3" fontId="10" fillId="0" borderId="7" xfId="5" applyNumberFormat="1" applyFont="1" applyBorder="1" applyAlignment="1" applyProtection="1">
      <alignment horizontal="center" vertical="center" wrapText="1"/>
    </xf>
    <xf numFmtId="3" fontId="10" fillId="0" borderId="29" xfId="5" applyNumberFormat="1" applyFont="1" applyBorder="1" applyAlignment="1" applyProtection="1">
      <alignment horizontal="center" vertical="center" wrapText="1"/>
    </xf>
    <xf numFmtId="0" fontId="5" fillId="0" borderId="29" xfId="4" applyFont="1" applyBorder="1" applyAlignment="1" applyProtection="1">
      <alignment horizontal="center" vertical="center" wrapText="1"/>
    </xf>
    <xf numFmtId="164" fontId="10" fillId="0" borderId="7" xfId="5" applyNumberFormat="1" applyFont="1" applyBorder="1" applyAlignment="1" applyProtection="1">
      <alignment horizontal="center" vertical="center" wrapText="1"/>
    </xf>
    <xf numFmtId="164" fontId="10" fillId="0" borderId="8" xfId="5" applyNumberFormat="1" applyFont="1" applyBorder="1" applyAlignment="1" applyProtection="1">
      <alignment horizontal="center" vertical="center" wrapText="1"/>
    </xf>
    <xf numFmtId="164" fontId="10" fillId="0" borderId="9" xfId="5" applyNumberFormat="1" applyFont="1" applyBorder="1" applyAlignment="1" applyProtection="1">
      <alignment horizontal="center" vertical="center" wrapText="1"/>
    </xf>
    <xf numFmtId="3" fontId="10" fillId="0" borderId="0" xfId="5" applyNumberFormat="1" applyFont="1" applyBorder="1" applyAlignment="1" applyProtection="1">
      <alignment horizontal="center" vertical="center" wrapText="1"/>
    </xf>
    <xf numFmtId="0" fontId="4" fillId="0" borderId="28" xfId="5" applyFont="1" applyBorder="1" applyAlignment="1" applyProtection="1">
      <alignment horizontal="center" vertical="center" wrapText="1"/>
    </xf>
    <xf numFmtId="0" fontId="4" fillId="0" borderId="29" xfId="4" applyFont="1" applyBorder="1" applyAlignment="1" applyProtection="1">
      <alignment horizontal="left" vertical="center" wrapText="1"/>
    </xf>
    <xf numFmtId="3" fontId="4" fillId="0" borderId="7" xfId="5" applyNumberFormat="1" applyFont="1" applyBorder="1" applyAlignment="1" applyProtection="1">
      <alignment horizontal="center" vertical="center" wrapText="1"/>
    </xf>
    <xf numFmtId="164" fontId="4" fillId="0" borderId="7" xfId="5" applyNumberFormat="1" applyFont="1" applyBorder="1" applyAlignment="1" applyProtection="1">
      <alignment horizontal="center" vertical="center" wrapText="1"/>
    </xf>
    <xf numFmtId="167" fontId="4" fillId="0" borderId="7" xfId="5" applyNumberFormat="1" applyFont="1" applyBorder="1" applyAlignment="1" applyProtection="1">
      <alignment horizontal="center" vertical="center"/>
    </xf>
    <xf numFmtId="167" fontId="4" fillId="0" borderId="8" xfId="5" applyNumberFormat="1" applyFont="1" applyBorder="1" applyAlignment="1" applyProtection="1">
      <alignment horizontal="center" vertical="center"/>
    </xf>
    <xf numFmtId="166" fontId="4" fillId="0" borderId="9" xfId="5" applyNumberFormat="1" applyFont="1" applyBorder="1" applyAlignment="1" applyProtection="1">
      <alignment horizontal="center" vertical="center" wrapText="1"/>
    </xf>
    <xf numFmtId="164" fontId="4" fillId="0" borderId="8" xfId="5" applyNumberFormat="1" applyFont="1" applyBorder="1" applyAlignment="1" applyProtection="1">
      <alignment horizontal="center" vertical="center" wrapText="1"/>
    </xf>
    <xf numFmtId="0" fontId="4" fillId="0" borderId="29" xfId="5" applyFont="1" applyBorder="1" applyAlignment="1" applyProtection="1">
      <alignment horizontal="left" vertical="center" wrapText="1"/>
    </xf>
    <xf numFmtId="0" fontId="0" fillId="0" borderId="7" xfId="5" applyFont="1" applyBorder="1" applyAlignment="1" applyProtection="1"/>
    <xf numFmtId="166" fontId="0" fillId="0" borderId="7" xfId="0" applyNumberFormat="1" applyFont="1" applyBorder="1" applyAlignment="1" applyProtection="1"/>
    <xf numFmtId="166" fontId="0" fillId="0" borderId="8" xfId="0" applyNumberFormat="1" applyFont="1" applyBorder="1" applyAlignment="1" applyProtection="1"/>
    <xf numFmtId="166" fontId="0" fillId="0" borderId="9" xfId="0" applyNumberFormat="1" applyFont="1" applyBorder="1" applyAlignment="1" applyProtection="1"/>
    <xf numFmtId="166" fontId="0" fillId="0" borderId="29" xfId="0" applyNumberFormat="1" applyFont="1" applyBorder="1" applyAlignment="1" applyProtection="1"/>
    <xf numFmtId="0" fontId="5" fillId="0" borderId="24" xfId="4" applyFont="1" applyBorder="1" applyAlignment="1" applyProtection="1">
      <alignment horizontal="center" vertical="center" wrapText="1"/>
    </xf>
    <xf numFmtId="167" fontId="10" fillId="0" borderId="7" xfId="5" applyNumberFormat="1" applyFont="1" applyBorder="1" applyAlignment="1" applyProtection="1">
      <alignment horizontal="center" vertical="center"/>
    </xf>
    <xf numFmtId="168" fontId="10" fillId="0" borderId="7" xfId="5" applyNumberFormat="1" applyFont="1" applyBorder="1" applyAlignment="1" applyProtection="1">
      <alignment horizontal="center" vertical="center"/>
    </xf>
    <xf numFmtId="168" fontId="10" fillId="0" borderId="7" xfId="5" applyNumberFormat="1" applyFont="1" applyBorder="1" applyAlignment="1" applyProtection="1">
      <alignment horizontal="center" vertical="center" wrapText="1"/>
    </xf>
    <xf numFmtId="168" fontId="10" fillId="0" borderId="8" xfId="5" applyNumberFormat="1" applyFont="1" applyBorder="1" applyAlignment="1" applyProtection="1">
      <alignment horizontal="center" vertical="center" wrapText="1"/>
    </xf>
    <xf numFmtId="168" fontId="10" fillId="0" borderId="27" xfId="5" applyNumberFormat="1" applyFont="1" applyBorder="1" applyAlignment="1" applyProtection="1">
      <alignment horizontal="center" vertical="center"/>
    </xf>
    <xf numFmtId="168" fontId="10" fillId="0" borderId="25" xfId="5" applyNumberFormat="1" applyFont="1" applyBorder="1" applyAlignment="1" applyProtection="1">
      <alignment horizontal="center" vertical="center"/>
    </xf>
    <xf numFmtId="168" fontId="10" fillId="0" borderId="24" xfId="5" applyNumberFormat="1" applyFont="1" applyBorder="1" applyAlignment="1" applyProtection="1">
      <alignment horizontal="center" vertical="center"/>
    </xf>
    <xf numFmtId="168" fontId="10" fillId="0" borderId="26" xfId="5" applyNumberFormat="1" applyFont="1" applyBorder="1" applyAlignment="1" applyProtection="1">
      <alignment horizontal="center" vertical="center"/>
    </xf>
    <xf numFmtId="164" fontId="10" fillId="0" borderId="7" xfId="5" applyNumberFormat="1" applyFont="1" applyBorder="1" applyAlignment="1" applyProtection="1">
      <alignment horizontal="center" vertical="center"/>
    </xf>
    <xf numFmtId="164" fontId="10" fillId="0" borderId="8" xfId="5" applyNumberFormat="1" applyFont="1" applyBorder="1" applyAlignment="1" applyProtection="1">
      <alignment horizontal="center" vertical="center"/>
    </xf>
    <xf numFmtId="164" fontId="0" fillId="0" borderId="0" xfId="0" applyNumberFormat="1" applyFont="1" applyBorder="1" applyAlignment="1" applyProtection="1"/>
    <xf numFmtId="168" fontId="10" fillId="0" borderId="8" xfId="5" applyNumberFormat="1" applyFont="1" applyBorder="1" applyAlignment="1" applyProtection="1">
      <alignment horizontal="center" vertical="center"/>
    </xf>
    <xf numFmtId="168" fontId="4" fillId="0" borderId="7" xfId="5" applyNumberFormat="1" applyFont="1" applyBorder="1" applyAlignment="1" applyProtection="1">
      <alignment horizontal="center" vertical="center"/>
    </xf>
    <xf numFmtId="166" fontId="10" fillId="0" borderId="9" xfId="5" applyNumberFormat="1" applyFont="1" applyBorder="1" applyAlignment="1" applyProtection="1">
      <alignment horizontal="center" vertical="center" wrapText="1"/>
    </xf>
    <xf numFmtId="166" fontId="10" fillId="0" borderId="7" xfId="5" applyNumberFormat="1" applyFont="1" applyBorder="1" applyAlignment="1" applyProtection="1">
      <alignment horizontal="center" vertical="center" wrapText="1"/>
    </xf>
    <xf numFmtId="166" fontId="10" fillId="0" borderId="29" xfId="5" applyNumberFormat="1" applyFont="1" applyBorder="1" applyAlignment="1" applyProtection="1">
      <alignment horizontal="center" vertical="center" wrapText="1"/>
    </xf>
    <xf numFmtId="164" fontId="4" fillId="0" borderId="29" xfId="5" applyNumberFormat="1" applyFont="1" applyBorder="1" applyAlignment="1" applyProtection="1">
      <alignment horizontal="center" vertical="center" wrapText="1"/>
    </xf>
    <xf numFmtId="165" fontId="10" fillId="0" borderId="9" xfId="5" applyNumberFormat="1" applyFont="1" applyBorder="1" applyAlignment="1" applyProtection="1">
      <alignment horizontal="center" vertical="center"/>
    </xf>
    <xf numFmtId="165" fontId="10" fillId="0" borderId="7" xfId="5" applyNumberFormat="1" applyFont="1" applyBorder="1" applyAlignment="1" applyProtection="1">
      <alignment horizontal="center" vertical="center"/>
    </xf>
    <xf numFmtId="3" fontId="10" fillId="0" borderId="30" xfId="5" applyNumberFormat="1" applyFont="1" applyBorder="1" applyAlignment="1" applyProtection="1">
      <alignment horizontal="center" vertical="center" wrapText="1"/>
    </xf>
    <xf numFmtId="169" fontId="4" fillId="0" borderId="9" xfId="5" applyNumberFormat="1" applyFont="1" applyBorder="1" applyAlignment="1" applyProtection="1">
      <alignment horizontal="center" vertical="center"/>
    </xf>
    <xf numFmtId="169" fontId="4" fillId="0" borderId="7" xfId="5" applyNumberFormat="1" applyFont="1" applyBorder="1" applyAlignment="1" applyProtection="1">
      <alignment horizontal="center" vertical="center"/>
    </xf>
    <xf numFmtId="164" fontId="4" fillId="0" borderId="7" xfId="5" applyNumberFormat="1" applyFont="1" applyBorder="1" applyAlignment="1" applyProtection="1">
      <alignment horizontal="center" vertical="center"/>
    </xf>
    <xf numFmtId="164" fontId="4" fillId="0" borderId="9" xfId="5" applyNumberFormat="1" applyFont="1" applyBorder="1" applyAlignment="1" applyProtection="1">
      <alignment horizontal="center" vertical="center"/>
    </xf>
    <xf numFmtId="164" fontId="4" fillId="0" borderId="30" xfId="5" applyNumberFormat="1" applyFont="1" applyBorder="1" applyAlignment="1" applyProtection="1">
      <alignment horizontal="center" vertical="center"/>
    </xf>
    <xf numFmtId="167" fontId="4" fillId="0" borderId="30" xfId="5" applyNumberFormat="1" applyFont="1" applyBorder="1" applyAlignment="1" applyProtection="1">
      <alignment horizontal="center" vertical="center"/>
    </xf>
    <xf numFmtId="164" fontId="10" fillId="0" borderId="29" xfId="5" applyNumberFormat="1" applyFont="1" applyBorder="1" applyAlignment="1" applyProtection="1">
      <alignment horizontal="center" vertical="center" wrapText="1"/>
    </xf>
    <xf numFmtId="0" fontId="10" fillId="0" borderId="29" xfId="4" applyFont="1" applyBorder="1" applyAlignment="1" applyProtection="1">
      <alignment horizontal="left" vertical="center" wrapText="1"/>
    </xf>
    <xf numFmtId="3" fontId="10" fillId="0" borderId="8" xfId="5" applyNumberFormat="1" applyFont="1" applyBorder="1" applyAlignment="1" applyProtection="1">
      <alignment horizontal="center" vertical="center" wrapText="1"/>
    </xf>
    <xf numFmtId="170" fontId="10" fillId="0" borderId="9" xfId="5" applyNumberFormat="1" applyFont="1" applyBorder="1" applyAlignment="1" applyProtection="1">
      <alignment horizontal="center" vertical="center"/>
    </xf>
    <xf numFmtId="0" fontId="10" fillId="0" borderId="28" xfId="5" applyFont="1" applyBorder="1" applyAlignment="1" applyProtection="1">
      <alignment horizontal="center" vertical="center" wrapText="1"/>
    </xf>
    <xf numFmtId="166" fontId="15" fillId="0" borderId="7" xfId="0" applyNumberFormat="1" applyFont="1" applyBorder="1" applyAlignment="1" applyProtection="1"/>
    <xf numFmtId="166" fontId="15" fillId="0" borderId="8" xfId="0" applyNumberFormat="1" applyFont="1" applyBorder="1" applyAlignment="1" applyProtection="1"/>
    <xf numFmtId="166" fontId="15" fillId="0" borderId="9" xfId="0" applyNumberFormat="1" applyFont="1" applyBorder="1" applyAlignment="1" applyProtection="1"/>
    <xf numFmtId="166" fontId="15" fillId="0" borderId="29" xfId="0" applyNumberFormat="1" applyFont="1" applyBorder="1" applyAlignment="1" applyProtection="1"/>
    <xf numFmtId="0" fontId="10" fillId="0" borderId="29" xfId="5" applyFont="1" applyBorder="1" applyAlignment="1" applyProtection="1">
      <alignment vertical="center" wrapText="1"/>
    </xf>
    <xf numFmtId="164" fontId="0" fillId="0" borderId="7" xfId="0" applyNumberFormat="1" applyFont="1" applyBorder="1" applyAlignment="1" applyProtection="1"/>
    <xf numFmtId="164" fontId="0" fillId="0" borderId="29" xfId="0" applyNumberFormat="1" applyFont="1" applyBorder="1" applyAlignment="1" applyProtection="1"/>
    <xf numFmtId="164" fontId="0" fillId="0" borderId="8" xfId="0" applyNumberFormat="1" applyFont="1" applyBorder="1" applyAlignment="1" applyProtection="1"/>
    <xf numFmtId="165" fontId="10" fillId="0" borderId="7" xfId="5" applyNumberFormat="1" applyFont="1" applyBorder="1" applyAlignment="1" applyProtection="1">
      <alignment horizontal="center" vertical="center" wrapText="1"/>
    </xf>
    <xf numFmtId="164" fontId="10" fillId="0" borderId="7" xfId="4" applyNumberFormat="1" applyFont="1" applyBorder="1" applyAlignment="1" applyProtection="1">
      <alignment horizontal="center" vertical="center" wrapText="1"/>
    </xf>
    <xf numFmtId="164" fontId="10" fillId="0" borderId="8" xfId="4" applyNumberFormat="1" applyFont="1" applyBorder="1" applyAlignment="1" applyProtection="1">
      <alignment horizontal="center" vertical="center" wrapText="1"/>
    </xf>
    <xf numFmtId="164" fontId="10" fillId="0" borderId="0" xfId="5" applyNumberFormat="1" applyFont="1" applyBorder="1" applyAlignment="1" applyProtection="1">
      <alignment horizontal="center" vertical="center" wrapText="1"/>
    </xf>
    <xf numFmtId="0" fontId="4" fillId="0" borderId="24" xfId="4" applyFont="1" applyBorder="1" applyAlignment="1" applyProtection="1">
      <alignment horizontal="left" vertical="center" wrapText="1"/>
    </xf>
    <xf numFmtId="166" fontId="0" fillId="0" borderId="31" xfId="0" applyNumberFormat="1" applyFont="1" applyBorder="1" applyAlignment="1" applyProtection="1"/>
    <xf numFmtId="3" fontId="10" fillId="0" borderId="7" xfId="4" applyNumberFormat="1" applyFont="1" applyBorder="1" applyAlignment="1" applyProtection="1">
      <alignment horizontal="center" vertical="center" wrapText="1"/>
    </xf>
    <xf numFmtId="165" fontId="4" fillId="0" borderId="7" xfId="5" applyNumberFormat="1" applyFont="1" applyBorder="1" applyAlignment="1" applyProtection="1">
      <alignment horizontal="center" vertical="center" wrapText="1"/>
    </xf>
    <xf numFmtId="164" fontId="4" fillId="0" borderId="7" xfId="4" applyNumberFormat="1" applyFont="1" applyBorder="1" applyAlignment="1" applyProtection="1">
      <alignment horizontal="center" vertical="center" wrapText="1"/>
    </xf>
    <xf numFmtId="164" fontId="4" fillId="0" borderId="8" xfId="4" applyNumberFormat="1" applyFont="1" applyBorder="1" applyAlignment="1" applyProtection="1">
      <alignment horizontal="center" vertical="center" wrapText="1"/>
    </xf>
    <xf numFmtId="166" fontId="10" fillId="0" borderId="8" xfId="5" applyNumberFormat="1" applyFont="1" applyBorder="1" applyAlignment="1" applyProtection="1">
      <alignment horizontal="center" vertical="center" wrapText="1"/>
    </xf>
    <xf numFmtId="164" fontId="10" fillId="0" borderId="31" xfId="5" applyNumberFormat="1" applyFont="1" applyBorder="1" applyAlignment="1" applyProtection="1">
      <alignment horizontal="center" vertical="center" wrapText="1"/>
    </xf>
    <xf numFmtId="166" fontId="4" fillId="0" borderId="29" xfId="5" applyNumberFormat="1" applyFont="1" applyBorder="1" applyAlignment="1" applyProtection="1">
      <alignment horizontal="center" vertical="center" wrapText="1"/>
    </xf>
    <xf numFmtId="164" fontId="0" fillId="0" borderId="0" xfId="0" applyNumberFormat="1" applyFont="1" applyAlignment="1" applyProtection="1"/>
    <xf numFmtId="170" fontId="4" fillId="0" borderId="7" xfId="5" applyNumberFormat="1" applyFont="1" applyBorder="1" applyAlignment="1" applyProtection="1">
      <alignment horizontal="center" vertical="center" wrapText="1"/>
    </xf>
    <xf numFmtId="3" fontId="4" fillId="0" borderId="7" xfId="4" applyNumberFormat="1" applyFont="1" applyBorder="1" applyAlignment="1" applyProtection="1">
      <alignment horizontal="center" vertical="center" wrapText="1"/>
    </xf>
    <xf numFmtId="3" fontId="4" fillId="0" borderId="8" xfId="4" applyNumberFormat="1" applyFont="1" applyBorder="1" applyAlignment="1" applyProtection="1">
      <alignment horizontal="center" vertical="center" wrapText="1"/>
    </xf>
    <xf numFmtId="0" fontId="4" fillId="0" borderId="29" xfId="5" applyFont="1" applyBorder="1" applyAlignment="1" applyProtection="1">
      <alignment vertical="center" wrapText="1"/>
    </xf>
    <xf numFmtId="166" fontId="4" fillId="0" borderId="7" xfId="5" applyNumberFormat="1" applyFont="1" applyBorder="1" applyAlignment="1" applyProtection="1">
      <alignment horizontal="center" vertical="center" wrapText="1"/>
    </xf>
    <xf numFmtId="166" fontId="4" fillId="0" borderId="7" xfId="0" applyNumberFormat="1" applyFont="1" applyBorder="1" applyAlignment="1" applyProtection="1">
      <alignment horizontal="center" vertical="center" wrapText="1"/>
    </xf>
    <xf numFmtId="166" fontId="4" fillId="0" borderId="8" xfId="0" applyNumberFormat="1" applyFont="1" applyBorder="1" applyAlignment="1" applyProtection="1">
      <alignment horizontal="center" vertical="center" wrapText="1"/>
    </xf>
    <xf numFmtId="166" fontId="4" fillId="0" borderId="9" xfId="0" applyNumberFormat="1" applyFont="1" applyBorder="1" applyAlignment="1" applyProtection="1">
      <alignment horizontal="center" vertical="center" wrapText="1"/>
    </xf>
    <xf numFmtId="166" fontId="4" fillId="0" borderId="29" xfId="0" applyNumberFormat="1" applyFont="1" applyBorder="1" applyAlignment="1" applyProtection="1">
      <alignment horizontal="center" vertical="center" wrapText="1"/>
    </xf>
    <xf numFmtId="2" fontId="10" fillId="0" borderId="7" xfId="5" applyNumberFormat="1" applyFont="1" applyBorder="1" applyAlignment="1" applyProtection="1">
      <alignment horizontal="center" vertical="center"/>
    </xf>
    <xf numFmtId="2" fontId="10" fillId="0" borderId="9" xfId="5" applyNumberFormat="1" applyFont="1" applyBorder="1" applyAlignment="1" applyProtection="1">
      <alignment horizontal="center" vertical="center"/>
    </xf>
    <xf numFmtId="4" fontId="10" fillId="0" borderId="7" xfId="5" applyNumberFormat="1" applyFont="1" applyBorder="1" applyAlignment="1" applyProtection="1">
      <alignment horizontal="center" vertical="center" wrapText="1"/>
    </xf>
    <xf numFmtId="0" fontId="4" fillId="0" borderId="32" xfId="5" applyFont="1" applyBorder="1" applyAlignment="1" applyProtection="1">
      <alignment horizontal="center" vertical="center" wrapText="1"/>
    </xf>
    <xf numFmtId="3" fontId="4" fillId="0" borderId="8" xfId="5" applyNumberFormat="1" applyFont="1" applyBorder="1" applyAlignment="1" applyProtection="1">
      <alignment horizontal="center" vertical="center" wrapText="1"/>
    </xf>
    <xf numFmtId="3" fontId="4" fillId="0" borderId="9" xfId="5" applyNumberFormat="1" applyFont="1" applyBorder="1" applyAlignment="1" applyProtection="1">
      <alignment horizontal="center" vertical="center" wrapText="1"/>
    </xf>
    <xf numFmtId="3" fontId="4" fillId="0" borderId="29" xfId="5" applyNumberFormat="1" applyFont="1" applyBorder="1" applyAlignment="1" applyProtection="1">
      <alignment horizontal="center" vertical="center" wrapText="1"/>
    </xf>
    <xf numFmtId="165" fontId="0" fillId="0" borderId="8" xfId="0" applyNumberFormat="1" applyFont="1" applyBorder="1" applyAlignment="1" applyProtection="1"/>
    <xf numFmtId="4" fontId="4" fillId="0" borderId="9" xfId="5" applyNumberFormat="1" applyFont="1" applyBorder="1" applyAlignment="1" applyProtection="1">
      <alignment horizontal="center" vertical="center" wrapText="1"/>
    </xf>
    <xf numFmtId="2" fontId="4" fillId="0" borderId="7" xfId="5" applyNumberFormat="1" applyFont="1" applyBorder="1" applyAlignment="1" applyProtection="1">
      <alignment horizontal="center" vertical="center"/>
    </xf>
    <xf numFmtId="166" fontId="0" fillId="0" borderId="33" xfId="0" applyNumberFormat="1" applyFont="1" applyBorder="1" applyAlignment="1" applyProtection="1"/>
    <xf numFmtId="166" fontId="0" fillId="0" borderId="10" xfId="0" applyNumberFormat="1" applyFont="1" applyBorder="1" applyAlignment="1" applyProtection="1"/>
    <xf numFmtId="166" fontId="0" fillId="0" borderId="12" xfId="0" applyNumberFormat="1" applyFont="1" applyBorder="1" applyAlignment="1" applyProtection="1"/>
    <xf numFmtId="170" fontId="10" fillId="0" borderId="7" xfId="5" applyNumberFormat="1" applyFont="1" applyBorder="1" applyAlignment="1" applyProtection="1">
      <alignment horizontal="center" vertical="center"/>
    </xf>
    <xf numFmtId="2" fontId="10" fillId="0" borderId="33" xfId="5" applyNumberFormat="1" applyFont="1" applyBorder="1" applyAlignment="1" applyProtection="1">
      <alignment horizontal="center" vertical="center"/>
    </xf>
    <xf numFmtId="3" fontId="10" fillId="0" borderId="10" xfId="5" applyNumberFormat="1" applyFont="1" applyBorder="1" applyAlignment="1" applyProtection="1">
      <alignment horizontal="center" vertical="center" wrapText="1"/>
    </xf>
    <xf numFmtId="3" fontId="10" fillId="0" borderId="12" xfId="5" applyNumberFormat="1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/>
    <xf numFmtId="0" fontId="0" fillId="0" borderId="34" xfId="0" applyFont="1" applyBorder="1" applyAlignment="1" applyProtection="1"/>
    <xf numFmtId="0" fontId="0" fillId="0" borderId="35" xfId="0" applyFont="1" applyBorder="1" applyAlignment="1" applyProtection="1"/>
    <xf numFmtId="0" fontId="0" fillId="0" borderId="36" xfId="0" applyFont="1" applyBorder="1" applyAlignment="1" applyProtection="1"/>
    <xf numFmtId="164" fontId="4" fillId="0" borderId="10" xfId="5" applyNumberFormat="1" applyFont="1" applyBorder="1" applyAlignment="1" applyProtection="1">
      <alignment horizontal="center" vertical="center" wrapText="1"/>
    </xf>
    <xf numFmtId="3" fontId="4" fillId="0" borderId="33" xfId="5" applyNumberFormat="1" applyFont="1" applyBorder="1" applyAlignment="1" applyProtection="1">
      <alignment horizontal="center" vertical="center" wrapText="1"/>
    </xf>
    <xf numFmtId="164" fontId="4" fillId="0" borderId="12" xfId="5" applyNumberFormat="1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/>
    <xf numFmtId="0" fontId="0" fillId="0" borderId="13" xfId="0" applyFont="1" applyBorder="1" applyAlignment="1" applyProtection="1"/>
    <xf numFmtId="171" fontId="0" fillId="0" borderId="0" xfId="0" applyNumberFormat="1" applyFont="1" applyAlignment="1" applyProtection="1"/>
    <xf numFmtId="0" fontId="4" fillId="0" borderId="7" xfId="5" applyFont="1" applyBorder="1" applyAlignment="1" applyProtection="1">
      <alignment horizontal="left" vertical="center" wrapText="1"/>
    </xf>
    <xf numFmtId="0" fontId="4" fillId="0" borderId="22" xfId="5" applyFont="1" applyBorder="1" applyAlignment="1" applyProtection="1">
      <alignment horizontal="center" vertical="center" wrapText="1"/>
    </xf>
    <xf numFmtId="0" fontId="4" fillId="0" borderId="7" xfId="4" applyFont="1" applyBorder="1" applyAlignment="1" applyProtection="1">
      <alignment horizontal="left" vertical="center" wrapText="1"/>
    </xf>
    <xf numFmtId="170" fontId="0" fillId="0" borderId="0" xfId="0" applyNumberFormat="1" applyFont="1" applyAlignment="1" applyProtection="1"/>
    <xf numFmtId="166" fontId="4" fillId="0" borderId="10" xfId="5" applyNumberFormat="1" applyFont="1" applyBorder="1" applyAlignment="1" applyProtection="1">
      <alignment horizontal="center" vertical="center" wrapText="1"/>
    </xf>
    <xf numFmtId="3" fontId="10" fillId="0" borderId="33" xfId="5" applyNumberFormat="1" applyFont="1" applyBorder="1" applyAlignment="1" applyProtection="1">
      <alignment horizontal="center" vertical="center" wrapText="1"/>
    </xf>
    <xf numFmtId="164" fontId="10" fillId="0" borderId="10" xfId="5" applyNumberFormat="1" applyFont="1" applyBorder="1" applyAlignment="1" applyProtection="1">
      <alignment horizontal="center" vertical="center" wrapText="1"/>
    </xf>
    <xf numFmtId="0" fontId="15" fillId="0" borderId="10" xfId="0" applyFont="1" applyBorder="1" applyAlignment="1" applyProtection="1"/>
    <xf numFmtId="164" fontId="10" fillId="0" borderId="13" xfId="5" applyNumberFormat="1" applyFont="1" applyBorder="1" applyAlignment="1" applyProtection="1">
      <alignment horizontal="center" vertical="center" wrapText="1"/>
    </xf>
    <xf numFmtId="0" fontId="1" fillId="0" borderId="0" xfId="0" applyFont="1" applyAlignment="1" applyProtection="1"/>
    <xf numFmtId="0" fontId="0" fillId="0" borderId="0" xfId="0" applyAlignment="1" applyProtection="1"/>
    <xf numFmtId="0" fontId="12" fillId="0" borderId="7" xfId="5" applyFont="1" applyBorder="1" applyAlignment="1" applyProtection="1">
      <alignment vertical="center" wrapText="1"/>
    </xf>
    <xf numFmtId="0" fontId="12" fillId="0" borderId="7" xfId="4" applyFont="1" applyBorder="1" applyAlignment="1" applyProtection="1">
      <alignment horizontal="left" vertical="center" wrapText="1"/>
    </xf>
    <xf numFmtId="0" fontId="5" fillId="0" borderId="7" xfId="4" applyFont="1" applyBorder="1" applyAlignment="1" applyProtection="1">
      <alignment horizontal="center" vertical="center" wrapText="1"/>
    </xf>
    <xf numFmtId="0" fontId="10" fillId="0" borderId="7" xfId="4" applyFont="1" applyBorder="1" applyAlignment="1" applyProtection="1">
      <alignment horizontal="left" vertical="center" wrapText="1"/>
    </xf>
    <xf numFmtId="0" fontId="10" fillId="0" borderId="7" xfId="5" applyFont="1" applyBorder="1" applyAlignment="1" applyProtection="1">
      <alignment vertical="center" wrapText="1"/>
    </xf>
    <xf numFmtId="0" fontId="4" fillId="0" borderId="7" xfId="5" applyFont="1" applyBorder="1" applyAlignment="1" applyProtection="1">
      <alignment vertical="center" wrapText="1"/>
    </xf>
    <xf numFmtId="0" fontId="13" fillId="0" borderId="22" xfId="5" applyFont="1" applyBorder="1" applyAlignment="1" applyProtection="1">
      <alignment horizontal="center" vertical="center" wrapText="1"/>
    </xf>
    <xf numFmtId="0" fontId="10" fillId="0" borderId="22" xfId="5" applyFont="1" applyBorder="1" applyAlignment="1" applyProtection="1">
      <alignment horizontal="center" vertical="center" wrapText="1"/>
    </xf>
    <xf numFmtId="0" fontId="4" fillId="0" borderId="37" xfId="5" applyFont="1" applyBorder="1" applyAlignment="1" applyProtection="1">
      <alignment horizontal="center" vertical="center" wrapText="1"/>
    </xf>
    <xf numFmtId="0" fontId="4" fillId="0" borderId="35" xfId="5" applyFont="1" applyBorder="1" applyAlignment="1" applyProtection="1">
      <alignment vertical="center" wrapText="1"/>
    </xf>
    <xf numFmtId="164" fontId="4" fillId="0" borderId="34" xfId="5" applyNumberFormat="1" applyFont="1" applyBorder="1" applyAlignment="1" applyProtection="1">
      <alignment horizontal="center" vertical="center" wrapText="1"/>
    </xf>
    <xf numFmtId="3" fontId="4" fillId="0" borderId="11" xfId="5" applyNumberFormat="1" applyFont="1" applyBorder="1" applyAlignment="1" applyProtection="1">
      <alignment horizontal="center" vertical="center" wrapText="1"/>
    </xf>
    <xf numFmtId="164" fontId="4" fillId="0" borderId="35" xfId="5" applyNumberFormat="1" applyFont="1" applyBorder="1" applyAlignment="1" applyProtection="1">
      <alignment horizontal="center" vertical="center" wrapText="1"/>
    </xf>
    <xf numFmtId="166" fontId="4" fillId="0" borderId="34" xfId="5" applyNumberFormat="1" applyFont="1" applyBorder="1" applyAlignment="1" applyProtection="1">
      <alignment horizontal="center" vertical="center" wrapText="1"/>
    </xf>
    <xf numFmtId="166" fontId="4" fillId="0" borderId="7" xfId="5" applyNumberFormat="1" applyFont="1" applyFill="1" applyBorder="1" applyAlignment="1" applyProtection="1">
      <alignment horizontal="center" vertical="center" wrapText="1"/>
    </xf>
    <xf numFmtId="0" fontId="1" fillId="0" borderId="34" xfId="7" applyFont="1" applyBorder="1" applyAlignment="1" applyProtection="1"/>
    <xf numFmtId="164" fontId="4" fillId="0" borderId="34" xfId="6" applyNumberFormat="1" applyFont="1" applyBorder="1" applyAlignment="1" applyProtection="1">
      <alignment horizontal="center" vertical="center" wrapText="1"/>
    </xf>
    <xf numFmtId="166" fontId="4" fillId="0" borderId="34" xfId="6" applyNumberFormat="1" applyFont="1" applyBorder="1" applyAlignment="1" applyProtection="1">
      <alignment horizontal="center" vertical="center" wrapText="1"/>
    </xf>
    <xf numFmtId="164" fontId="4" fillId="0" borderId="36" xfId="6" applyNumberFormat="1" applyFont="1" applyBorder="1" applyAlignment="1" applyProtection="1">
      <alignment horizontal="center" vertical="center" wrapText="1"/>
    </xf>
    <xf numFmtId="172" fontId="17" fillId="0" borderId="7" xfId="5" applyNumberFormat="1" applyFont="1" applyBorder="1" applyAlignment="1" applyProtection="1">
      <alignment horizontal="center" vertical="center" wrapText="1"/>
    </xf>
    <xf numFmtId="172" fontId="18" fillId="0" borderId="7" xfId="5" applyNumberFormat="1" applyFont="1" applyBorder="1" applyAlignment="1" applyProtection="1">
      <alignment horizontal="center" vertical="center" wrapText="1"/>
    </xf>
    <xf numFmtId="164" fontId="4" fillId="0" borderId="7" xfId="5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7" fillId="0" borderId="8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164" fontId="17" fillId="0" borderId="7" xfId="5" applyNumberFormat="1" applyFont="1" applyBorder="1" applyAlignment="1" applyProtection="1">
      <alignment horizontal="center" vertical="center" wrapText="1"/>
    </xf>
    <xf numFmtId="0" fontId="5" fillId="0" borderId="7" xfId="2" applyFont="1" applyBorder="1" applyAlignment="1" applyProtection="1">
      <alignment horizontal="left" vertical="center" wrapText="1"/>
    </xf>
    <xf numFmtId="0" fontId="5" fillId="0" borderId="8" xfId="2" applyFont="1" applyBorder="1" applyAlignment="1" applyProtection="1">
      <alignment horizontal="left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0" borderId="8" xfId="5" applyFont="1" applyBorder="1" applyAlignment="1" applyProtection="1">
      <alignment horizontal="center" vertical="center" wrapText="1"/>
    </xf>
    <xf numFmtId="0" fontId="5" fillId="0" borderId="21" xfId="5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0" xfId="5" applyFont="1" applyBorder="1" applyAlignment="1" applyProtection="1">
      <alignment horizontal="center" vertical="center"/>
    </xf>
    <xf numFmtId="0" fontId="6" fillId="0" borderId="0" xfId="5" applyFont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3" xfId="5" applyFont="1" applyBorder="1" applyAlignment="1" applyProtection="1">
      <alignment horizontal="center" vertical="center" wrapText="1"/>
    </xf>
    <xf numFmtId="0" fontId="7" fillId="0" borderId="4" xfId="5" applyFont="1" applyBorder="1" applyAlignment="1" applyProtection="1">
      <alignment horizontal="center" vertical="center" wrapText="1"/>
    </xf>
    <xf numFmtId="0" fontId="7" fillId="0" borderId="5" xfId="5" applyFont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 wrapText="1"/>
    </xf>
    <xf numFmtId="0" fontId="7" fillId="0" borderId="9" xfId="5" applyFont="1" applyBorder="1" applyAlignment="1" applyProtection="1">
      <alignment horizontal="center" vertical="center" wrapText="1"/>
    </xf>
    <xf numFmtId="0" fontId="7" fillId="0" borderId="10" xfId="5" applyFont="1" applyBorder="1" applyAlignment="1" applyProtection="1">
      <alignment horizontal="center" vertical="center" wrapText="1"/>
    </xf>
  </cellXfs>
  <cellStyles count="8">
    <cellStyle name="Обычный" xfId="0" builtinId="0"/>
    <cellStyle name="Обычный 15" xfId="1"/>
    <cellStyle name="Обычный 2" xfId="2"/>
    <cellStyle name="Обычный 3" xfId="7"/>
    <cellStyle name="Обычный_219-пп_Приложение 2" xfId="3"/>
    <cellStyle name="Обычный_ВЫПОЛНЕНИЕ программы ИЖС-2010 год" xfId="4"/>
    <cellStyle name="Стиль 1" xfId="5"/>
    <cellStyle name="Стиль 1 2" xfId="6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R143"/>
  <sheetViews>
    <sheetView tabSelected="1" view="pageBreakPreview" topLeftCell="A3" zoomScale="75" zoomScaleNormal="75" zoomScalePageLayoutView="75" workbookViewId="0">
      <selection activeCell="J60" sqref="J60:L60"/>
    </sheetView>
  </sheetViews>
  <sheetFormatPr defaultColWidth="9.140625" defaultRowHeight="18.75"/>
  <cols>
    <col min="1" max="1" width="6.5703125" style="1" customWidth="1"/>
    <col min="2" max="2" width="59.28515625" style="2" customWidth="1"/>
    <col min="3" max="3" width="12" style="2" customWidth="1"/>
    <col min="4" max="4" width="10.28515625" style="2" customWidth="1"/>
    <col min="5" max="5" width="13.140625" style="2" customWidth="1"/>
    <col min="6" max="6" width="13.42578125" style="2" customWidth="1"/>
    <col min="7" max="7" width="11.85546875" style="2" customWidth="1"/>
    <col min="8" max="8" width="9.85546875" style="2" customWidth="1"/>
    <col min="9" max="9" width="11.28515625" style="2" customWidth="1"/>
    <col min="10" max="10" width="15.42578125" style="2" customWidth="1"/>
    <col min="11" max="11" width="15.7109375" style="2" customWidth="1"/>
    <col min="12" max="12" width="13.140625" style="2" customWidth="1"/>
    <col min="13" max="13" width="10.28515625" style="2" customWidth="1"/>
    <col min="14" max="14" width="8.5703125" style="2" customWidth="1"/>
    <col min="15" max="15" width="17.140625" style="2" customWidth="1"/>
    <col min="16" max="16" width="16" style="2" customWidth="1"/>
    <col min="17" max="17" width="13.140625" style="2" customWidth="1"/>
    <col min="18" max="18" width="9" style="2" hidden="1" customWidth="1"/>
    <col min="19" max="19" width="9.7109375" style="2" hidden="1" customWidth="1"/>
    <col min="20" max="21" width="15.5703125" style="2" hidden="1" customWidth="1"/>
    <col min="22" max="22" width="12.7109375" style="2" hidden="1" customWidth="1"/>
    <col min="23" max="23" width="16.5703125" style="2" customWidth="1"/>
    <col min="24" max="24" width="14.42578125" style="2" customWidth="1"/>
    <col min="25" max="25" width="14.42578125" style="2" bestFit="1" customWidth="1"/>
    <col min="26" max="26" width="17" style="2" customWidth="1"/>
    <col min="27" max="38" width="9.140625" style="2"/>
    <col min="39" max="42" width="9.140625" style="3"/>
    <col min="43" max="16384" width="9.140625" style="4"/>
  </cols>
  <sheetData>
    <row r="1" spans="1:44" ht="88.5" customHeight="1">
      <c r="A1" s="5"/>
      <c r="B1" s="6"/>
      <c r="C1" s="197"/>
      <c r="D1" s="197"/>
      <c r="E1" s="197"/>
      <c r="F1" s="197"/>
      <c r="G1" s="197"/>
      <c r="H1" s="7"/>
      <c r="I1" s="8"/>
      <c r="J1" s="8"/>
      <c r="K1" s="207" t="s">
        <v>60</v>
      </c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4" ht="22.5" customHeight="1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4" ht="66" customHeight="1">
      <c r="A3" s="209" t="s">
        <v>0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4" ht="27" customHeight="1" thickBot="1">
      <c r="A4" s="5"/>
      <c r="B4" s="6"/>
      <c r="C4" s="9"/>
      <c r="D4" s="9"/>
      <c r="E4" s="9"/>
      <c r="F4" s="9"/>
      <c r="G4" s="9"/>
      <c r="H4" s="9"/>
      <c r="I4" s="9"/>
      <c r="J4" s="9"/>
      <c r="K4" s="9"/>
      <c r="L4" s="10"/>
      <c r="M4" s="10"/>
      <c r="N4" s="10"/>
      <c r="O4" s="10"/>
      <c r="P4" s="10"/>
      <c r="Q4" s="10"/>
      <c r="R4" s="11"/>
      <c r="S4" s="11"/>
      <c r="T4" s="11"/>
      <c r="U4" s="11"/>
      <c r="V4" s="11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4" s="12" customFormat="1" ht="27.75" customHeight="1" thickBot="1">
      <c r="A5" s="210" t="s">
        <v>1</v>
      </c>
      <c r="B5" s="211" t="s">
        <v>79</v>
      </c>
      <c r="C5" s="212" t="s">
        <v>2</v>
      </c>
      <c r="D5" s="212"/>
      <c r="E5" s="212"/>
      <c r="F5" s="212"/>
      <c r="G5" s="212"/>
      <c r="H5" s="212" t="s">
        <v>3</v>
      </c>
      <c r="I5" s="212"/>
      <c r="J5" s="212"/>
      <c r="K5" s="212"/>
      <c r="L5" s="212"/>
      <c r="M5" s="213" t="s">
        <v>4</v>
      </c>
      <c r="N5" s="213"/>
      <c r="O5" s="213"/>
      <c r="P5" s="213"/>
      <c r="Q5" s="213"/>
      <c r="R5" s="214" t="s">
        <v>5</v>
      </c>
      <c r="S5" s="214"/>
      <c r="T5" s="214"/>
      <c r="U5" s="214"/>
      <c r="V5" s="214"/>
      <c r="W5" s="4"/>
      <c r="X5" s="4"/>
      <c r="Y5" s="4"/>
      <c r="Z5" s="4"/>
      <c r="AA5" s="4"/>
      <c r="AB5" s="4" t="s">
        <v>6</v>
      </c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s="13" customFormat="1" ht="29.25" customHeight="1" thickBot="1">
      <c r="A6" s="210"/>
      <c r="B6" s="211"/>
      <c r="C6" s="203" t="s">
        <v>7</v>
      </c>
      <c r="D6" s="203"/>
      <c r="E6" s="203" t="s">
        <v>62</v>
      </c>
      <c r="F6" s="203" t="s">
        <v>8</v>
      </c>
      <c r="G6" s="203"/>
      <c r="H6" s="203" t="s">
        <v>7</v>
      </c>
      <c r="I6" s="203"/>
      <c r="J6" s="203" t="s">
        <v>63</v>
      </c>
      <c r="K6" s="203" t="s">
        <v>8</v>
      </c>
      <c r="L6" s="203"/>
      <c r="M6" s="203" t="s">
        <v>7</v>
      </c>
      <c r="N6" s="203"/>
      <c r="O6" s="203" t="s">
        <v>64</v>
      </c>
      <c r="P6" s="204" t="s">
        <v>8</v>
      </c>
      <c r="Q6" s="204"/>
      <c r="R6" s="215" t="s">
        <v>7</v>
      </c>
      <c r="S6" s="215"/>
      <c r="T6" s="216" t="s">
        <v>9</v>
      </c>
      <c r="U6" s="204" t="s">
        <v>8</v>
      </c>
      <c r="V6" s="204"/>
      <c r="W6" s="10"/>
      <c r="X6" s="10"/>
      <c r="Y6" s="10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s="13" customFormat="1" ht="80.25" customHeight="1" thickBot="1">
      <c r="A7" s="210"/>
      <c r="B7" s="211"/>
      <c r="C7" s="199" t="s">
        <v>10</v>
      </c>
      <c r="D7" s="199" t="s">
        <v>11</v>
      </c>
      <c r="E7" s="203"/>
      <c r="F7" s="199" t="s">
        <v>65</v>
      </c>
      <c r="G7" s="199" t="s">
        <v>12</v>
      </c>
      <c r="H7" s="199" t="s">
        <v>10</v>
      </c>
      <c r="I7" s="199" t="s">
        <v>11</v>
      </c>
      <c r="J7" s="203"/>
      <c r="K7" s="199" t="s">
        <v>66</v>
      </c>
      <c r="L7" s="199" t="s">
        <v>12</v>
      </c>
      <c r="M7" s="199" t="s">
        <v>10</v>
      </c>
      <c r="N7" s="199" t="s">
        <v>11</v>
      </c>
      <c r="O7" s="203"/>
      <c r="P7" s="199" t="s">
        <v>67</v>
      </c>
      <c r="Q7" s="198" t="s">
        <v>12</v>
      </c>
      <c r="R7" s="14" t="s">
        <v>10</v>
      </c>
      <c r="S7" s="14" t="s">
        <v>11</v>
      </c>
      <c r="T7" s="216"/>
      <c r="U7" s="15" t="s">
        <v>13</v>
      </c>
      <c r="V7" s="16" t="s">
        <v>12</v>
      </c>
      <c r="W7" s="10"/>
      <c r="X7" s="10"/>
      <c r="Y7" s="10"/>
      <c r="Z7" s="173" t="s">
        <v>44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s="24" customFormat="1" ht="27.75" customHeight="1" thickBot="1">
      <c r="A8" s="17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  <c r="N8" s="18">
        <v>14</v>
      </c>
      <c r="O8" s="18">
        <v>15</v>
      </c>
      <c r="P8" s="18">
        <v>16</v>
      </c>
      <c r="Q8" s="19">
        <v>17</v>
      </c>
      <c r="R8" s="20">
        <v>22</v>
      </c>
      <c r="S8" s="20">
        <v>23</v>
      </c>
      <c r="T8" s="21">
        <v>24</v>
      </c>
      <c r="U8" s="22">
        <v>25</v>
      </c>
      <c r="V8" s="23">
        <v>26</v>
      </c>
      <c r="W8" s="10"/>
      <c r="X8" s="10"/>
      <c r="Y8" s="10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s="25" customFormat="1" ht="57.75" customHeight="1">
      <c r="A9" s="205" t="s">
        <v>73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5"/>
      <c r="S9" s="5"/>
      <c r="T9" s="5"/>
      <c r="U9" s="5"/>
      <c r="V9" s="5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</row>
    <row r="10" spans="1:44" s="25" customFormat="1" ht="27.75" hidden="1" customHeight="1">
      <c r="A10" s="26" t="s">
        <v>14</v>
      </c>
      <c r="B10" s="206" t="s">
        <v>15</v>
      </c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5"/>
      <c r="S10" s="5"/>
      <c r="T10" s="5"/>
      <c r="U10" s="5"/>
      <c r="V10" s="5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</row>
    <row r="11" spans="1:44" s="33" customFormat="1" ht="36" hidden="1" customHeight="1">
      <c r="A11" s="27"/>
      <c r="B11" s="28" t="s">
        <v>16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30"/>
      <c r="R11" s="31" t="e">
        <f>R15+R17+R19+R21+R23+R25+R27+R29+R31+R33+R35+R37+R39+R41+R43+R45+R47+R49+R51+R53+R55+R57</f>
        <v>#REF!</v>
      </c>
      <c r="S11" s="31" t="e">
        <f>S15+S17+S19+S21+S23+S25+S27+S29+S31+S33+S35+S37+S39+S41+S43+S45+S47+S49+S51+S53+S55+S57</f>
        <v>#REF!</v>
      </c>
      <c r="T11" s="31" t="e">
        <f>T15+T17+T19+T21+T23+T25+T27+T29+T31+T33+T35+T37+T39+T41+T43+T45+T47+T49+T51+T53+T55+T57</f>
        <v>#REF!</v>
      </c>
      <c r="U11" s="31" t="e">
        <f>U15+U17+U19+U21+U23+U25+U27+U29+U31+U33+U35+U37+U39+U41+U43+U45+U47+U49+U51+U53+U55+U57</f>
        <v>#REF!</v>
      </c>
      <c r="V11" s="31" t="e">
        <f>V15+V17+V19+V21+V23+V25+V27+V29+V31+V33+V35+V37+V39+V41+V43+V45+V47+V49+V51+V53+V55+V57</f>
        <v>#REF!</v>
      </c>
      <c r="W11" s="31"/>
      <c r="X11" s="32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</row>
    <row r="12" spans="1:44" ht="24" hidden="1" customHeight="1">
      <c r="A12" s="34"/>
      <c r="B12" s="35" t="s">
        <v>17</v>
      </c>
      <c r="C12" s="36"/>
      <c r="D12" s="36"/>
      <c r="E12" s="36"/>
      <c r="F12" s="36"/>
      <c r="G12" s="36"/>
      <c r="H12" s="37"/>
      <c r="I12" s="37"/>
      <c r="J12" s="37"/>
      <c r="K12" s="37"/>
      <c r="L12" s="37"/>
      <c r="M12" s="36"/>
      <c r="N12" s="36"/>
      <c r="O12" s="36"/>
      <c r="P12" s="36"/>
      <c r="Q12" s="38"/>
      <c r="R12" s="39"/>
      <c r="S12" s="39"/>
      <c r="T12" s="37"/>
      <c r="U12" s="40"/>
      <c r="V12" s="41"/>
      <c r="W12" s="10"/>
      <c r="X12" s="10"/>
      <c r="Y12" s="10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</row>
    <row r="13" spans="1:44" s="12" customFormat="1" ht="28.5" hidden="1" customHeight="1">
      <c r="A13" s="42"/>
      <c r="B13" s="43" t="s">
        <v>18</v>
      </c>
      <c r="C13" s="44"/>
      <c r="D13" s="44"/>
      <c r="E13" s="29"/>
      <c r="F13" s="29"/>
      <c r="G13" s="29"/>
      <c r="H13" s="29"/>
      <c r="I13" s="29"/>
      <c r="J13" s="29"/>
      <c r="K13" s="29"/>
      <c r="L13" s="29"/>
      <c r="M13" s="44"/>
      <c r="N13" s="44"/>
      <c r="O13" s="29"/>
      <c r="P13" s="29"/>
      <c r="Q13" s="30"/>
      <c r="R13" s="45"/>
      <c r="S13" s="45"/>
      <c r="T13" s="46"/>
      <c r="U13" s="47"/>
      <c r="V13" s="48"/>
      <c r="W13" s="10"/>
      <c r="X13" s="10"/>
      <c r="Y13" s="10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s="12" customFormat="1" ht="43.5" hidden="1" customHeight="1">
      <c r="A14" s="42"/>
      <c r="B14" s="43" t="s">
        <v>19</v>
      </c>
      <c r="C14" s="49"/>
      <c r="D14" s="49"/>
      <c r="E14" s="49"/>
      <c r="F14" s="49"/>
      <c r="G14" s="49"/>
      <c r="H14" s="50"/>
      <c r="I14" s="50"/>
      <c r="J14" s="50"/>
      <c r="K14" s="50"/>
      <c r="L14" s="49"/>
      <c r="M14" s="49"/>
      <c r="N14" s="49"/>
      <c r="O14" s="49"/>
      <c r="P14" s="49"/>
      <c r="Q14" s="51"/>
      <c r="R14" s="52"/>
      <c r="S14" s="52"/>
      <c r="T14" s="53"/>
      <c r="U14" s="54"/>
      <c r="V14" s="48"/>
      <c r="W14" s="10"/>
      <c r="X14" s="10"/>
      <c r="Y14" s="10"/>
      <c r="Z14" s="4"/>
      <c r="AA14" s="4" t="s">
        <v>6</v>
      </c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</row>
    <row r="15" spans="1:44" s="12" customFormat="1" ht="27" hidden="1" customHeight="1">
      <c r="A15" s="42"/>
      <c r="B15" s="55" t="s">
        <v>20</v>
      </c>
      <c r="C15" s="53"/>
      <c r="D15" s="53"/>
      <c r="E15" s="53"/>
      <c r="F15" s="53"/>
      <c r="G15" s="53"/>
      <c r="H15" s="56"/>
      <c r="I15" s="56"/>
      <c r="J15" s="56"/>
      <c r="K15" s="56"/>
      <c r="L15" s="56"/>
      <c r="M15" s="56"/>
      <c r="N15" s="56"/>
      <c r="O15" s="56"/>
      <c r="P15" s="56"/>
      <c r="Q15" s="57"/>
      <c r="R15" s="58">
        <v>10.3</v>
      </c>
      <c r="S15" s="56"/>
      <c r="T15" s="56">
        <v>238000</v>
      </c>
      <c r="U15" s="56">
        <v>223720</v>
      </c>
      <c r="V15" s="57">
        <f>T15-U15</f>
        <v>14280</v>
      </c>
      <c r="W15" s="59"/>
      <c r="X15" s="10"/>
      <c r="Y15" s="10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s="12" customFormat="1" ht="27" hidden="1" customHeight="1">
      <c r="A16" s="60">
        <v>1</v>
      </c>
      <c r="B16" s="61"/>
      <c r="C16" s="62"/>
      <c r="D16" s="62"/>
      <c r="E16" s="62"/>
      <c r="F16" s="62"/>
      <c r="G16" s="62"/>
      <c r="H16" s="63"/>
      <c r="I16" s="64"/>
      <c r="J16" s="64"/>
      <c r="K16" s="64"/>
      <c r="L16" s="64"/>
      <c r="M16" s="64"/>
      <c r="N16" s="64"/>
      <c r="O16" s="64"/>
      <c r="P16" s="64"/>
      <c r="Q16" s="65"/>
      <c r="R16" s="66">
        <v>10.3</v>
      </c>
      <c r="S16" s="63"/>
      <c r="T16" s="63">
        <v>238000</v>
      </c>
      <c r="U16" s="63">
        <v>223720</v>
      </c>
      <c r="V16" s="67">
        <f>T16-U16</f>
        <v>14280</v>
      </c>
      <c r="W16" s="10"/>
      <c r="X16" s="10"/>
      <c r="Y16" s="10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44" s="12" customFormat="1" ht="27" hidden="1" customHeight="1">
      <c r="A17" s="60"/>
      <c r="B17" s="55" t="s">
        <v>21</v>
      </c>
      <c r="C17" s="56"/>
      <c r="D17" s="56"/>
      <c r="E17" s="53"/>
      <c r="F17" s="53"/>
      <c r="G17" s="53"/>
      <c r="H17" s="56"/>
      <c r="I17" s="56"/>
      <c r="J17" s="56"/>
      <c r="K17" s="56"/>
      <c r="L17" s="56"/>
      <c r="M17" s="56"/>
      <c r="N17" s="56"/>
      <c r="O17" s="56"/>
      <c r="P17" s="56"/>
      <c r="Q17" s="57"/>
      <c r="R17" s="58" t="e">
        <f>#REF!+#REF!</f>
        <v>#REF!</v>
      </c>
      <c r="S17" s="58"/>
      <c r="T17" s="53" t="e">
        <f>#REF!+#REF!</f>
        <v>#REF!</v>
      </c>
      <c r="U17" s="54" t="e">
        <f>#REF!+#REF!</f>
        <v>#REF!</v>
      </c>
      <c r="V17" s="57" t="e">
        <f>#REF!</f>
        <v>#REF!</v>
      </c>
      <c r="W17" s="59"/>
      <c r="X17" s="10"/>
      <c r="Y17" s="10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</row>
    <row r="18" spans="1:44" s="12" customFormat="1" ht="27" hidden="1" customHeight="1">
      <c r="A18" s="60"/>
      <c r="B18" s="68"/>
      <c r="C18" s="69"/>
      <c r="D18" s="69"/>
      <c r="E18" s="69"/>
      <c r="F18" s="69"/>
      <c r="G18" s="69"/>
      <c r="H18" s="70"/>
      <c r="I18" s="70"/>
      <c r="J18" s="70"/>
      <c r="K18" s="70"/>
      <c r="L18" s="70"/>
      <c r="M18" s="70"/>
      <c r="N18" s="70"/>
      <c r="O18" s="70"/>
      <c r="P18" s="70"/>
      <c r="Q18" s="71"/>
      <c r="R18" s="72"/>
      <c r="S18" s="72"/>
      <c r="T18" s="70"/>
      <c r="U18" s="73"/>
      <c r="V18" s="48"/>
      <c r="W18" s="10"/>
      <c r="X18" s="10"/>
      <c r="Y18" s="10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</row>
    <row r="19" spans="1:44" s="12" customFormat="1" ht="27" hidden="1" customHeight="1">
      <c r="A19" s="34"/>
      <c r="B19" s="74" t="s">
        <v>22</v>
      </c>
      <c r="C19" s="75"/>
      <c r="D19" s="75"/>
      <c r="E19" s="75"/>
      <c r="F19" s="75"/>
      <c r="G19" s="75"/>
      <c r="H19" s="76"/>
      <c r="I19" s="76"/>
      <c r="J19" s="76"/>
      <c r="K19" s="76"/>
      <c r="L19" s="77"/>
      <c r="M19" s="77"/>
      <c r="N19" s="77"/>
      <c r="O19" s="77"/>
      <c r="P19" s="77"/>
      <c r="Q19" s="78"/>
      <c r="R19" s="79" t="e">
        <f>#REF!+#REF!</f>
        <v>#REF!</v>
      </c>
      <c r="S19" s="79"/>
      <c r="T19" s="80" t="e">
        <f>#REF!+#REF!</f>
        <v>#REF!</v>
      </c>
      <c r="U19" s="81" t="e">
        <f>#REF!+#REF!</f>
        <v>#REF!</v>
      </c>
      <c r="V19" s="82" t="e">
        <f>#REF!+#REF!</f>
        <v>#REF!</v>
      </c>
      <c r="W19" s="10"/>
      <c r="X19" s="10"/>
      <c r="Y19" s="10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</row>
    <row r="20" spans="1:44" s="12" customFormat="1" ht="27" hidden="1" customHeight="1">
      <c r="A20" s="60"/>
      <c r="B20" s="61"/>
      <c r="C20" s="69"/>
      <c r="D20" s="69"/>
      <c r="E20" s="69"/>
      <c r="F20" s="69"/>
      <c r="G20" s="69"/>
      <c r="H20" s="70"/>
      <c r="I20" s="70"/>
      <c r="J20" s="70"/>
      <c r="K20" s="70"/>
      <c r="L20" s="70"/>
      <c r="M20" s="70"/>
      <c r="N20" s="70"/>
      <c r="O20" s="70"/>
      <c r="P20" s="70"/>
      <c r="Q20" s="71"/>
      <c r="R20" s="72"/>
      <c r="S20" s="72"/>
      <c r="T20" s="70"/>
      <c r="U20" s="73"/>
      <c r="V20" s="48"/>
      <c r="W20" s="10"/>
      <c r="X20" s="10"/>
      <c r="Y20" s="10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</row>
    <row r="21" spans="1:44" s="12" customFormat="1" ht="27" hidden="1" customHeight="1">
      <c r="A21" s="34"/>
      <c r="B21" s="74" t="s">
        <v>23</v>
      </c>
      <c r="C21" s="53"/>
      <c r="D21" s="53"/>
      <c r="E21" s="53"/>
      <c r="F21" s="53"/>
      <c r="G21" s="53"/>
      <c r="H21" s="56"/>
      <c r="I21" s="56"/>
      <c r="J21" s="56"/>
      <c r="K21" s="56"/>
      <c r="L21" s="83"/>
      <c r="M21" s="83"/>
      <c r="N21" s="83"/>
      <c r="O21" s="83"/>
      <c r="P21" s="83"/>
      <c r="Q21" s="84"/>
      <c r="R21" s="58" t="e">
        <f>#REF!</f>
        <v>#REF!</v>
      </c>
      <c r="S21" s="56"/>
      <c r="T21" s="56" t="e">
        <f>#REF!</f>
        <v>#REF!</v>
      </c>
      <c r="U21" s="56" t="e">
        <f>#REF!</f>
        <v>#REF!</v>
      </c>
      <c r="V21" s="57" t="e">
        <f>#REF!</f>
        <v>#REF!</v>
      </c>
      <c r="W21" s="85"/>
      <c r="X21" s="10"/>
      <c r="Y21" s="10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</row>
    <row r="22" spans="1:44" s="12" customFormat="1" ht="27" hidden="1" customHeight="1">
      <c r="A22" s="60"/>
      <c r="B22" s="61"/>
      <c r="C22" s="69"/>
      <c r="D22" s="69"/>
      <c r="E22" s="69"/>
      <c r="F22" s="69"/>
      <c r="G22" s="69"/>
      <c r="H22" s="70"/>
      <c r="I22" s="70"/>
      <c r="J22" s="70"/>
      <c r="K22" s="70"/>
      <c r="L22" s="70"/>
      <c r="M22" s="70"/>
      <c r="N22" s="70"/>
      <c r="O22" s="70"/>
      <c r="P22" s="70"/>
      <c r="Q22" s="71"/>
      <c r="R22" s="72"/>
      <c r="S22" s="72"/>
      <c r="T22" s="70"/>
      <c r="U22" s="73"/>
      <c r="V22" s="48"/>
      <c r="W22" s="10"/>
      <c r="X22" s="10"/>
      <c r="Y22" s="10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</row>
    <row r="23" spans="1:44" s="12" customFormat="1" ht="27" hidden="1" customHeight="1">
      <c r="A23" s="60"/>
      <c r="B23" s="55" t="s">
        <v>24</v>
      </c>
      <c r="C23" s="75"/>
      <c r="D23" s="75"/>
      <c r="E23" s="75"/>
      <c r="F23" s="75"/>
      <c r="G23" s="75"/>
      <c r="H23" s="76"/>
      <c r="I23" s="76"/>
      <c r="J23" s="76"/>
      <c r="K23" s="76"/>
      <c r="L23" s="76"/>
      <c r="M23" s="76"/>
      <c r="N23" s="76"/>
      <c r="O23" s="76"/>
      <c r="P23" s="76"/>
      <c r="Q23" s="86"/>
      <c r="R23" s="72"/>
      <c r="S23" s="72"/>
      <c r="T23" s="70"/>
      <c r="U23" s="73"/>
      <c r="V23" s="48"/>
      <c r="W23" s="10"/>
      <c r="X23" s="10"/>
      <c r="Y23" s="10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spans="1:44" s="12" customFormat="1" ht="27" hidden="1" customHeight="1">
      <c r="A24" s="60"/>
      <c r="B24" s="61"/>
      <c r="C24" s="64"/>
      <c r="D24" s="64"/>
      <c r="E24" s="64"/>
      <c r="F24" s="64"/>
      <c r="G24" s="64"/>
      <c r="H24" s="87"/>
      <c r="I24" s="64"/>
      <c r="J24" s="64"/>
      <c r="K24" s="64"/>
      <c r="L24" s="64"/>
      <c r="M24" s="64"/>
      <c r="N24" s="64"/>
      <c r="O24" s="64"/>
      <c r="P24" s="64"/>
      <c r="Q24" s="65"/>
      <c r="R24" s="88"/>
      <c r="S24" s="88"/>
      <c r="T24" s="89"/>
      <c r="U24" s="90"/>
      <c r="V24" s="48"/>
      <c r="W24" s="10"/>
      <c r="X24" s="10"/>
      <c r="Y24" s="10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</row>
    <row r="25" spans="1:44" s="12" customFormat="1" ht="27" hidden="1" customHeight="1">
      <c r="A25" s="60"/>
      <c r="B25" s="55" t="s">
        <v>25</v>
      </c>
      <c r="C25" s="53"/>
      <c r="D25" s="53"/>
      <c r="E25" s="53"/>
      <c r="F25" s="53"/>
      <c r="G25" s="53"/>
      <c r="H25" s="76"/>
      <c r="I25" s="56"/>
      <c r="J25" s="56"/>
      <c r="K25" s="56"/>
      <c r="L25" s="56"/>
      <c r="M25" s="56"/>
      <c r="N25" s="56"/>
      <c r="O25" s="56"/>
      <c r="P25" s="56"/>
      <c r="Q25" s="57"/>
      <c r="R25" s="58">
        <f>R26</f>
        <v>3.62</v>
      </c>
      <c r="S25" s="56"/>
      <c r="T25" s="56">
        <f>T26</f>
        <v>46144</v>
      </c>
      <c r="U25" s="56">
        <f>U26</f>
        <v>43837</v>
      </c>
      <c r="V25" s="57">
        <f>V26</f>
        <v>2307</v>
      </c>
      <c r="W25" s="10"/>
      <c r="X25" s="10"/>
      <c r="Y25" s="10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</row>
    <row r="26" spans="1:44" s="12" customFormat="1" ht="27" hidden="1" customHeight="1">
      <c r="A26" s="60"/>
      <c r="B26" s="61"/>
      <c r="C26" s="64"/>
      <c r="D26" s="64"/>
      <c r="E26" s="64"/>
      <c r="F26" s="64"/>
      <c r="G26" s="64"/>
      <c r="H26" s="87"/>
      <c r="I26" s="64"/>
      <c r="J26" s="64"/>
      <c r="K26" s="64"/>
      <c r="L26" s="64"/>
      <c r="M26" s="64"/>
      <c r="N26" s="64"/>
      <c r="O26" s="64"/>
      <c r="P26" s="64"/>
      <c r="Q26" s="65"/>
      <c r="R26" s="66">
        <v>3.62</v>
      </c>
      <c r="S26" s="66"/>
      <c r="T26" s="63">
        <v>46144</v>
      </c>
      <c r="U26" s="91">
        <v>43837</v>
      </c>
      <c r="V26" s="67">
        <f>T26-U26</f>
        <v>2307</v>
      </c>
      <c r="W26" s="10"/>
      <c r="X26" s="10"/>
      <c r="Y26" s="10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pans="1:44" s="12" customFormat="1" ht="27" hidden="1" customHeight="1">
      <c r="A27" s="60"/>
      <c r="B27" s="55" t="s">
        <v>26</v>
      </c>
      <c r="C27" s="53"/>
      <c r="D27" s="53"/>
      <c r="E27" s="53"/>
      <c r="F27" s="53"/>
      <c r="G27" s="53"/>
      <c r="H27" s="56"/>
      <c r="I27" s="56"/>
      <c r="J27" s="56"/>
      <c r="K27" s="56"/>
      <c r="L27" s="56"/>
      <c r="M27" s="56"/>
      <c r="N27" s="56"/>
      <c r="O27" s="56"/>
      <c r="P27" s="56"/>
      <c r="Q27" s="57"/>
      <c r="R27" s="92">
        <f>R28</f>
        <v>1.6</v>
      </c>
      <c r="S27" s="93"/>
      <c r="T27" s="56">
        <f>T28</f>
        <v>40000</v>
      </c>
      <c r="U27" s="56">
        <f>U28</f>
        <v>38000</v>
      </c>
      <c r="V27" s="57">
        <f>V28</f>
        <v>2000</v>
      </c>
      <c r="W27" s="94"/>
      <c r="X27" s="10"/>
      <c r="Y27" s="10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1:44" s="12" customFormat="1" ht="27" hidden="1" customHeight="1">
      <c r="A28" s="60"/>
      <c r="B28" s="61"/>
      <c r="C28" s="64"/>
      <c r="D28" s="64"/>
      <c r="E28" s="64"/>
      <c r="F28" s="64"/>
      <c r="G28" s="64"/>
      <c r="H28" s="87"/>
      <c r="I28" s="64"/>
      <c r="J28" s="64"/>
      <c r="K28" s="64"/>
      <c r="L28" s="64"/>
      <c r="M28" s="64"/>
      <c r="N28" s="64"/>
      <c r="O28" s="64"/>
      <c r="P28" s="64"/>
      <c r="Q28" s="65"/>
      <c r="R28" s="95">
        <v>1.6</v>
      </c>
      <c r="S28" s="96"/>
      <c r="T28" s="97">
        <v>40000</v>
      </c>
      <c r="U28" s="98">
        <f>T28*0.95</f>
        <v>38000</v>
      </c>
      <c r="V28" s="99">
        <f>T28-U28</f>
        <v>2000</v>
      </c>
      <c r="W28" s="100" t="s">
        <v>27</v>
      </c>
      <c r="X28" s="10"/>
      <c r="Y28" s="10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1:44" s="12" customFormat="1" ht="27" hidden="1" customHeight="1">
      <c r="A29" s="60"/>
      <c r="B29" s="55" t="s">
        <v>28</v>
      </c>
      <c r="C29" s="56"/>
      <c r="D29" s="56"/>
      <c r="E29" s="53"/>
      <c r="F29" s="53"/>
      <c r="G29" s="53"/>
      <c r="H29" s="56"/>
      <c r="I29" s="56"/>
      <c r="J29" s="56"/>
      <c r="K29" s="56"/>
      <c r="L29" s="56"/>
      <c r="M29" s="56"/>
      <c r="N29" s="56"/>
      <c r="O29" s="56"/>
      <c r="P29" s="56"/>
      <c r="Q29" s="57"/>
      <c r="R29" s="58">
        <f>R30</f>
        <v>4.45</v>
      </c>
      <c r="S29" s="58"/>
      <c r="T29" s="56">
        <f>T30</f>
        <v>186480</v>
      </c>
      <c r="U29" s="101">
        <f>U30</f>
        <v>186480</v>
      </c>
      <c r="V29" s="48"/>
      <c r="W29" s="10" t="s">
        <v>29</v>
      </c>
      <c r="X29" s="10"/>
      <c r="Y29" s="10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pans="1:44" s="12" customFormat="1" ht="27" hidden="1" customHeight="1">
      <c r="A30" s="60"/>
      <c r="B30" s="102"/>
      <c r="C30" s="69"/>
      <c r="D30" s="69"/>
      <c r="E30" s="69"/>
      <c r="F30" s="69"/>
      <c r="G30" s="69"/>
      <c r="H30" s="93"/>
      <c r="I30" s="56"/>
      <c r="J30" s="56"/>
      <c r="K30" s="56"/>
      <c r="L30" s="70"/>
      <c r="M30" s="93"/>
      <c r="N30" s="93"/>
      <c r="O30" s="53"/>
      <c r="P30" s="53"/>
      <c r="Q30" s="103"/>
      <c r="R30" s="104">
        <v>4.45</v>
      </c>
      <c r="S30" s="92"/>
      <c r="T30" s="56">
        <v>186480</v>
      </c>
      <c r="U30" s="101">
        <f>T30</f>
        <v>186480</v>
      </c>
      <c r="V30" s="48"/>
      <c r="W30" s="10"/>
      <c r="X30" s="10"/>
      <c r="Y30" s="10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pans="1:44" s="13" customFormat="1" ht="27" hidden="1" customHeight="1">
      <c r="A31" s="105"/>
      <c r="B31" s="55" t="s">
        <v>30</v>
      </c>
      <c r="C31" s="75"/>
      <c r="D31" s="75"/>
      <c r="E31" s="75"/>
      <c r="F31" s="75"/>
      <c r="G31" s="75"/>
      <c r="H31" s="76"/>
      <c r="I31" s="76"/>
      <c r="J31" s="76"/>
      <c r="K31" s="76"/>
      <c r="L31" s="76"/>
      <c r="M31" s="76"/>
      <c r="N31" s="76"/>
      <c r="O31" s="76"/>
      <c r="P31" s="76"/>
      <c r="Q31" s="86"/>
      <c r="R31" s="58" t="e">
        <f>#REF!</f>
        <v>#REF!</v>
      </c>
      <c r="S31" s="56"/>
      <c r="T31" s="56" t="e">
        <f>#REF!</f>
        <v>#REF!</v>
      </c>
      <c r="U31" s="56" t="e">
        <f>#REF!</f>
        <v>#REF!</v>
      </c>
      <c r="V31" s="57" t="e">
        <f>#REF!</f>
        <v>#REF!</v>
      </c>
      <c r="W31" s="10"/>
      <c r="X31" s="10"/>
      <c r="Y31" s="10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pans="1:44" s="12" customFormat="1" ht="27" hidden="1" customHeight="1">
      <c r="A32" s="60"/>
      <c r="B32" s="61"/>
      <c r="C32" s="69"/>
      <c r="D32" s="69"/>
      <c r="E32" s="69"/>
      <c r="F32" s="69"/>
      <c r="G32" s="69"/>
      <c r="H32" s="106"/>
      <c r="I32" s="106"/>
      <c r="J32" s="106"/>
      <c r="K32" s="106"/>
      <c r="L32" s="106"/>
      <c r="M32" s="106"/>
      <c r="N32" s="106"/>
      <c r="O32" s="106"/>
      <c r="P32" s="106"/>
      <c r="Q32" s="107"/>
      <c r="R32" s="108"/>
      <c r="S32" s="108"/>
      <c r="T32" s="106"/>
      <c r="U32" s="109"/>
      <c r="V32" s="48"/>
      <c r="W32" s="10"/>
      <c r="X32" s="10"/>
      <c r="Y32" s="10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pans="1:44" s="13" customFormat="1" ht="27" hidden="1" customHeight="1">
      <c r="A33" s="105"/>
      <c r="B33" s="55" t="s">
        <v>31</v>
      </c>
      <c r="C33" s="53"/>
      <c r="D33" s="53"/>
      <c r="E33" s="53"/>
      <c r="F33" s="53"/>
      <c r="G33" s="53"/>
      <c r="H33" s="56"/>
      <c r="I33" s="56"/>
      <c r="J33" s="56"/>
      <c r="K33" s="56"/>
      <c r="L33" s="56"/>
      <c r="M33" s="56"/>
      <c r="N33" s="56"/>
      <c r="O33" s="56"/>
      <c r="P33" s="56"/>
      <c r="Q33" s="57"/>
      <c r="R33" s="58" t="e">
        <f>#REF!+#REF!</f>
        <v>#REF!</v>
      </c>
      <c r="S33" s="58"/>
      <c r="T33" s="56" t="e">
        <f>#REF!+#REF!</f>
        <v>#REF!</v>
      </c>
      <c r="U33" s="101" t="e">
        <f>#REF!+#REF!</f>
        <v>#REF!</v>
      </c>
      <c r="V33" s="57" t="e">
        <f>#REF!+#REF!</f>
        <v>#REF!</v>
      </c>
      <c r="W33" s="10"/>
      <c r="X33" s="10"/>
      <c r="Y33" s="10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s="12" customFormat="1" ht="27" hidden="1" customHeight="1">
      <c r="A34" s="60"/>
      <c r="B34" s="110"/>
      <c r="C34" s="69"/>
      <c r="D34" s="69"/>
      <c r="E34" s="69"/>
      <c r="F34" s="69"/>
      <c r="G34" s="69"/>
      <c r="H34" s="70"/>
      <c r="I34" s="70"/>
      <c r="J34" s="70"/>
      <c r="K34" s="70"/>
      <c r="L34" s="70"/>
      <c r="M34" s="70"/>
      <c r="N34" s="70"/>
      <c r="O34" s="70"/>
      <c r="P34" s="70"/>
      <c r="Q34" s="71"/>
      <c r="R34" s="72"/>
      <c r="S34" s="72"/>
      <c r="T34" s="111"/>
      <c r="U34" s="112"/>
      <c r="V34" s="113"/>
      <c r="W34" s="10"/>
      <c r="X34" s="10"/>
      <c r="Y34" s="10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s="13" customFormat="1" ht="27" hidden="1" customHeight="1">
      <c r="A35" s="105"/>
      <c r="B35" s="55" t="s">
        <v>32</v>
      </c>
      <c r="C35" s="53"/>
      <c r="D35" s="53"/>
      <c r="E35" s="53"/>
      <c r="F35" s="53"/>
      <c r="G35" s="53"/>
      <c r="H35" s="114"/>
      <c r="I35" s="115"/>
      <c r="J35" s="115"/>
      <c r="K35" s="115"/>
      <c r="L35" s="115"/>
      <c r="M35" s="115"/>
      <c r="N35" s="115"/>
      <c r="O35" s="115"/>
      <c r="P35" s="115"/>
      <c r="Q35" s="116"/>
      <c r="R35" s="58" t="e">
        <f>#REF!</f>
        <v>#REF!</v>
      </c>
      <c r="S35" s="56"/>
      <c r="T35" s="56" t="e">
        <f>#REF!</f>
        <v>#REF!</v>
      </c>
      <c r="U35" s="56" t="e">
        <f>#REF!</f>
        <v>#REF!</v>
      </c>
      <c r="V35" s="57" t="e">
        <f>#REF!</f>
        <v>#REF!</v>
      </c>
      <c r="W35" s="117"/>
      <c r="X35" s="10"/>
      <c r="Y35" s="10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27" hidden="1" customHeight="1">
      <c r="A36" s="60"/>
      <c r="B36" s="118"/>
      <c r="C36" s="69"/>
      <c r="D36" s="69"/>
      <c r="E36" s="69"/>
      <c r="F36" s="69"/>
      <c r="G36" s="69"/>
      <c r="H36" s="70"/>
      <c r="I36" s="70"/>
      <c r="J36" s="70"/>
      <c r="K36" s="70"/>
      <c r="L36" s="70"/>
      <c r="M36" s="70"/>
      <c r="N36" s="70"/>
      <c r="O36" s="70"/>
      <c r="P36" s="70"/>
      <c r="Q36" s="71"/>
      <c r="R36" s="119"/>
      <c r="S36" s="70"/>
      <c r="T36" s="70"/>
      <c r="U36" s="73"/>
      <c r="V36" s="48"/>
      <c r="W36" s="10"/>
      <c r="X36" s="10"/>
      <c r="Y36" s="10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</row>
    <row r="37" spans="1:44" ht="27" hidden="1" customHeight="1">
      <c r="A37" s="60"/>
      <c r="B37" s="55" t="s">
        <v>33</v>
      </c>
      <c r="C37" s="114"/>
      <c r="D37" s="114"/>
      <c r="E37" s="120"/>
      <c r="F37" s="120"/>
      <c r="G37" s="120"/>
      <c r="H37" s="114"/>
      <c r="I37" s="115"/>
      <c r="J37" s="115"/>
      <c r="K37" s="115"/>
      <c r="L37" s="115"/>
      <c r="M37" s="115"/>
      <c r="N37" s="115"/>
      <c r="O37" s="115"/>
      <c r="P37" s="115"/>
      <c r="Q37" s="116"/>
      <c r="R37" s="58" t="e">
        <f>#REF!</f>
        <v>#REF!</v>
      </c>
      <c r="S37" s="58"/>
      <c r="T37" s="56" t="e">
        <f>#REF!</f>
        <v>#REF!</v>
      </c>
      <c r="U37" s="101" t="e">
        <f>#REF!</f>
        <v>#REF!</v>
      </c>
      <c r="V37" s="57" t="e">
        <f>#REF!</f>
        <v>#REF!</v>
      </c>
      <c r="W37" s="10"/>
      <c r="X37" s="10"/>
      <c r="Y37" s="10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</row>
    <row r="38" spans="1:44" ht="27" hidden="1" customHeight="1">
      <c r="A38" s="60"/>
      <c r="B38" s="61"/>
      <c r="C38" s="62"/>
      <c r="D38" s="62"/>
      <c r="E38" s="62"/>
      <c r="F38" s="62"/>
      <c r="G38" s="62"/>
      <c r="H38" s="121"/>
      <c r="I38" s="122"/>
      <c r="J38" s="122"/>
      <c r="K38" s="122"/>
      <c r="L38" s="122"/>
      <c r="M38" s="122"/>
      <c r="N38" s="122"/>
      <c r="O38" s="122"/>
      <c r="P38" s="122"/>
      <c r="Q38" s="123"/>
      <c r="R38" s="88"/>
      <c r="S38" s="88"/>
      <c r="T38" s="89"/>
      <c r="U38" s="90"/>
      <c r="V38" s="48"/>
      <c r="W38" s="10"/>
      <c r="X38" s="10"/>
      <c r="Y38" s="10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</row>
    <row r="39" spans="1:44" ht="27" hidden="1" customHeight="1">
      <c r="A39" s="60"/>
      <c r="B39" s="55" t="s">
        <v>34</v>
      </c>
      <c r="C39" s="63"/>
      <c r="D39" s="63"/>
      <c r="E39" s="62"/>
      <c r="F39" s="62"/>
      <c r="G39" s="62"/>
      <c r="H39" s="56"/>
      <c r="I39" s="56"/>
      <c r="J39" s="56"/>
      <c r="K39" s="56"/>
      <c r="L39" s="89"/>
      <c r="M39" s="89"/>
      <c r="N39" s="89"/>
      <c r="O39" s="89"/>
      <c r="P39" s="89"/>
      <c r="Q39" s="124"/>
      <c r="R39" s="125">
        <f>R40</f>
        <v>1.6</v>
      </c>
      <c r="S39" s="56"/>
      <c r="T39" s="56">
        <f>T40</f>
        <v>40000</v>
      </c>
      <c r="U39" s="101">
        <f>U40</f>
        <v>38000</v>
      </c>
      <c r="V39" s="57">
        <f>V40</f>
        <v>2000</v>
      </c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</row>
    <row r="40" spans="1:44" ht="27" hidden="1" customHeight="1">
      <c r="A40" s="60"/>
      <c r="B40" s="61"/>
      <c r="C40" s="63"/>
      <c r="D40" s="63"/>
      <c r="E40" s="62"/>
      <c r="F40" s="62"/>
      <c r="G40" s="62"/>
      <c r="H40" s="56"/>
      <c r="I40" s="56"/>
      <c r="J40" s="56"/>
      <c r="K40" s="56"/>
      <c r="L40" s="89"/>
      <c r="M40" s="89"/>
      <c r="N40" s="89"/>
      <c r="O40" s="89"/>
      <c r="P40" s="89"/>
      <c r="Q40" s="124"/>
      <c r="R40" s="95">
        <v>1.6</v>
      </c>
      <c r="S40" s="96"/>
      <c r="T40" s="97">
        <v>40000</v>
      </c>
      <c r="U40" s="98">
        <f>T40*0.95</f>
        <v>38000</v>
      </c>
      <c r="V40" s="99">
        <f>T40-U40</f>
        <v>2000</v>
      </c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</row>
    <row r="41" spans="1:44" ht="27" hidden="1" customHeight="1">
      <c r="A41" s="60"/>
      <c r="B41" s="55" t="s">
        <v>35</v>
      </c>
      <c r="C41" s="53"/>
      <c r="D41" s="53"/>
      <c r="E41" s="53"/>
      <c r="F41" s="53"/>
      <c r="G41" s="53"/>
      <c r="H41" s="114"/>
      <c r="I41" s="115"/>
      <c r="J41" s="115"/>
      <c r="K41" s="115"/>
      <c r="L41" s="115"/>
      <c r="M41" s="115"/>
      <c r="N41" s="115"/>
      <c r="O41" s="115"/>
      <c r="P41" s="115"/>
      <c r="Q41" s="116"/>
      <c r="R41" s="58">
        <f>R42</f>
        <v>1.6</v>
      </c>
      <c r="S41" s="56" t="e">
        <f>#REF!</f>
        <v>#REF!</v>
      </c>
      <c r="T41" s="56" t="e">
        <f>T42+#REF!</f>
        <v>#REF!</v>
      </c>
      <c r="U41" s="56" t="e">
        <f>U42+#REF!</f>
        <v>#REF!</v>
      </c>
      <c r="V41" s="57" t="e">
        <f>V42+#REF!</f>
        <v>#REF!</v>
      </c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</row>
    <row r="42" spans="1:44" ht="27" hidden="1" customHeight="1">
      <c r="A42" s="60"/>
      <c r="B42" s="61"/>
      <c r="C42" s="69"/>
      <c r="D42" s="69"/>
      <c r="E42" s="69"/>
      <c r="F42" s="69"/>
      <c r="G42" s="69"/>
      <c r="H42" s="70"/>
      <c r="I42" s="70"/>
      <c r="J42" s="70"/>
      <c r="K42" s="70"/>
      <c r="L42" s="70"/>
      <c r="M42" s="70"/>
      <c r="N42" s="70"/>
      <c r="O42" s="70"/>
      <c r="P42" s="70"/>
      <c r="Q42" s="71"/>
      <c r="R42" s="95">
        <v>1.6</v>
      </c>
      <c r="S42" s="72"/>
      <c r="T42" s="63">
        <v>40000</v>
      </c>
      <c r="U42" s="126">
        <f>T42*0.94</f>
        <v>37600</v>
      </c>
      <c r="V42" s="67">
        <f>T42-U42</f>
        <v>2400</v>
      </c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</row>
    <row r="43" spans="1:44" ht="27" hidden="1" customHeight="1">
      <c r="A43" s="60"/>
      <c r="B43" s="55" t="s">
        <v>36</v>
      </c>
      <c r="C43" s="56"/>
      <c r="D43" s="56"/>
      <c r="E43" s="53"/>
      <c r="F43" s="53"/>
      <c r="G43" s="53"/>
      <c r="H43" s="114"/>
      <c r="I43" s="115"/>
      <c r="J43" s="115"/>
      <c r="K43" s="115"/>
      <c r="L43" s="115"/>
      <c r="M43" s="115"/>
      <c r="N43" s="115"/>
      <c r="O43" s="115"/>
      <c r="P43" s="115"/>
      <c r="Q43" s="116"/>
      <c r="R43" s="58">
        <f>R44</f>
        <v>2.9140000000000001</v>
      </c>
      <c r="S43" s="56"/>
      <c r="T43" s="56">
        <f>T44</f>
        <v>40000</v>
      </c>
      <c r="U43" s="56">
        <f>U44</f>
        <v>38000</v>
      </c>
      <c r="V43" s="57">
        <f>V44</f>
        <v>2000</v>
      </c>
      <c r="W43" s="127" t="e">
        <f>O43+#REF!</f>
        <v>#REF!</v>
      </c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</row>
    <row r="44" spans="1:44" ht="27" hidden="1" customHeight="1">
      <c r="A44" s="60"/>
      <c r="B44" s="61"/>
      <c r="C44" s="62"/>
      <c r="D44" s="62"/>
      <c r="E44" s="62"/>
      <c r="F44" s="62"/>
      <c r="G44" s="62"/>
      <c r="H44" s="128"/>
      <c r="I44" s="129"/>
      <c r="J44" s="129"/>
      <c r="K44" s="129"/>
      <c r="L44" s="129"/>
      <c r="M44" s="129"/>
      <c r="N44" s="129"/>
      <c r="O44" s="129"/>
      <c r="P44" s="129"/>
      <c r="Q44" s="130"/>
      <c r="R44" s="95">
        <f>1.439+1.475</f>
        <v>2.9140000000000001</v>
      </c>
      <c r="S44" s="88"/>
      <c r="T44" s="63">
        <v>40000</v>
      </c>
      <c r="U44" s="126">
        <f>T44*0.95</f>
        <v>38000</v>
      </c>
      <c r="V44" s="67">
        <f>T44-U44</f>
        <v>2000</v>
      </c>
      <c r="W44" s="127" t="e">
        <f>P43+#REF!</f>
        <v>#REF!</v>
      </c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</row>
    <row r="45" spans="1:44" ht="27" hidden="1" customHeight="1">
      <c r="A45" s="60"/>
      <c r="B45" s="55" t="s">
        <v>37</v>
      </c>
      <c r="C45" s="63"/>
      <c r="D45" s="63"/>
      <c r="E45" s="62"/>
      <c r="F45" s="62"/>
      <c r="G45" s="62"/>
      <c r="H45" s="56"/>
      <c r="I45" s="56"/>
      <c r="J45" s="56"/>
      <c r="K45" s="56"/>
      <c r="L45" s="89"/>
      <c r="M45" s="89"/>
      <c r="N45" s="89"/>
      <c r="O45" s="89"/>
      <c r="P45" s="89"/>
      <c r="Q45" s="124"/>
      <c r="R45" s="58">
        <f>R46</f>
        <v>1.6</v>
      </c>
      <c r="S45" s="56"/>
      <c r="T45" s="56">
        <f>T46</f>
        <v>40000</v>
      </c>
      <c r="U45" s="56">
        <f>U46</f>
        <v>37600</v>
      </c>
      <c r="V45" s="57">
        <f>V46</f>
        <v>2400</v>
      </c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</row>
    <row r="46" spans="1:44" ht="27" hidden="1" customHeight="1">
      <c r="A46" s="60"/>
      <c r="B46" s="61"/>
      <c r="C46" s="63"/>
      <c r="D46" s="63"/>
      <c r="E46" s="62"/>
      <c r="F46" s="62"/>
      <c r="G46" s="62"/>
      <c r="H46" s="56"/>
      <c r="I46" s="56"/>
      <c r="J46" s="56"/>
      <c r="K46" s="56"/>
      <c r="L46" s="89"/>
      <c r="M46" s="89"/>
      <c r="N46" s="89"/>
      <c r="O46" s="89"/>
      <c r="P46" s="89"/>
      <c r="Q46" s="124"/>
      <c r="R46" s="95">
        <v>1.6</v>
      </c>
      <c r="S46" s="66"/>
      <c r="T46" s="63">
        <v>40000</v>
      </c>
      <c r="U46" s="91">
        <f>T46*0.94</f>
        <v>37600</v>
      </c>
      <c r="V46" s="67">
        <f>T46-U46</f>
        <v>2400</v>
      </c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</row>
    <row r="47" spans="1:44" ht="27" hidden="1" customHeight="1">
      <c r="A47" s="60"/>
      <c r="B47" s="55" t="s">
        <v>38</v>
      </c>
      <c r="C47" s="53"/>
      <c r="D47" s="53"/>
      <c r="E47" s="53"/>
      <c r="F47" s="53"/>
      <c r="G47" s="53"/>
      <c r="H47" s="114"/>
      <c r="I47" s="53"/>
      <c r="J47" s="53"/>
      <c r="K47" s="53"/>
      <c r="L47" s="53"/>
      <c r="M47" s="53"/>
      <c r="N47" s="53"/>
      <c r="O47" s="53"/>
      <c r="P47" s="53"/>
      <c r="Q47" s="103"/>
      <c r="R47" s="72"/>
      <c r="S47" s="72"/>
      <c r="T47" s="70"/>
      <c r="U47" s="73"/>
      <c r="V47" s="48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</row>
    <row r="48" spans="1:44" ht="27" hidden="1" customHeight="1">
      <c r="A48" s="60"/>
      <c r="B48" s="55"/>
      <c r="C48" s="53"/>
      <c r="D48" s="53"/>
      <c r="E48" s="53"/>
      <c r="F48" s="53"/>
      <c r="G48" s="53"/>
      <c r="H48" s="114"/>
      <c r="I48" s="53"/>
      <c r="J48" s="53"/>
      <c r="K48" s="53"/>
      <c r="L48" s="53"/>
      <c r="M48" s="53"/>
      <c r="N48" s="53"/>
      <c r="O48" s="53"/>
      <c r="P48" s="53"/>
      <c r="Q48" s="103"/>
      <c r="R48" s="72"/>
      <c r="S48" s="72"/>
      <c r="T48" s="70"/>
      <c r="U48" s="73"/>
      <c r="V48" s="48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</row>
    <row r="49" spans="1:26" s="4" customFormat="1" ht="27" hidden="1" customHeight="1">
      <c r="A49" s="60"/>
      <c r="B49" s="55" t="s">
        <v>39</v>
      </c>
      <c r="C49" s="53"/>
      <c r="D49" s="53"/>
      <c r="E49" s="53"/>
      <c r="F49" s="53"/>
      <c r="G49" s="53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 t="e">
        <f>#REF!+#REF!</f>
        <v>#REF!</v>
      </c>
      <c r="S49" s="56"/>
      <c r="T49" s="56" t="e">
        <f>#REF!+#REF!</f>
        <v>#REF!</v>
      </c>
      <c r="U49" s="56" t="e">
        <f>#REF!+#REF!</f>
        <v>#REF!</v>
      </c>
      <c r="V49" s="57" t="e">
        <f>#REF!+#REF!</f>
        <v>#REF!</v>
      </c>
      <c r="X49" s="4" t="s">
        <v>40</v>
      </c>
    </row>
    <row r="50" spans="1:26" s="4" customFormat="1" ht="27" hidden="1" customHeight="1">
      <c r="A50" s="60"/>
      <c r="B50" s="131"/>
      <c r="C50" s="69"/>
      <c r="D50" s="69"/>
      <c r="E50" s="69"/>
      <c r="F50" s="69"/>
      <c r="G50" s="69"/>
      <c r="H50" s="70"/>
      <c r="I50" s="70"/>
      <c r="J50" s="70"/>
      <c r="K50" s="70"/>
      <c r="L50" s="70"/>
      <c r="M50" s="70"/>
      <c r="N50" s="70"/>
      <c r="O50" s="70"/>
      <c r="P50" s="70"/>
      <c r="Q50" s="71"/>
      <c r="R50" s="72"/>
      <c r="S50" s="72"/>
      <c r="T50" s="70"/>
      <c r="U50" s="73"/>
      <c r="V50" s="48"/>
    </row>
    <row r="51" spans="1:26" s="4" customFormat="1" ht="27" hidden="1" customHeight="1">
      <c r="A51" s="60"/>
      <c r="B51" s="55" t="s">
        <v>41</v>
      </c>
      <c r="C51" s="53"/>
      <c r="D51" s="53"/>
      <c r="E51" s="53"/>
      <c r="F51" s="53"/>
      <c r="G51" s="53"/>
      <c r="H51" s="114"/>
      <c r="I51" s="56"/>
      <c r="J51" s="56"/>
      <c r="K51" s="56"/>
      <c r="L51" s="56"/>
      <c r="M51" s="56"/>
      <c r="N51" s="56"/>
      <c r="O51" s="56"/>
      <c r="P51" s="56"/>
      <c r="Q51" s="57"/>
      <c r="R51" s="58">
        <f>R52</f>
        <v>8.5429999999999993</v>
      </c>
      <c r="S51" s="56"/>
      <c r="T51" s="56">
        <f>T52</f>
        <v>113237</v>
      </c>
      <c r="U51" s="56">
        <f>U52</f>
        <v>107575</v>
      </c>
      <c r="V51" s="57">
        <f>V52</f>
        <v>5662</v>
      </c>
    </row>
    <row r="52" spans="1:26" s="4" customFormat="1" ht="24" hidden="1" customHeight="1">
      <c r="A52" s="60"/>
      <c r="B52" s="131"/>
      <c r="C52" s="62"/>
      <c r="D52" s="62"/>
      <c r="E52" s="62"/>
      <c r="F52" s="62"/>
      <c r="G52" s="62"/>
      <c r="H52" s="121"/>
      <c r="I52" s="129"/>
      <c r="J52" s="129"/>
      <c r="K52" s="129"/>
      <c r="L52" s="129"/>
      <c r="M52" s="129"/>
      <c r="N52" s="129"/>
      <c r="O52" s="129"/>
      <c r="P52" s="129"/>
      <c r="Q52" s="130"/>
      <c r="R52" s="66">
        <v>8.5429999999999993</v>
      </c>
      <c r="S52" s="132"/>
      <c r="T52" s="63">
        <v>113237</v>
      </c>
      <c r="U52" s="63">
        <v>107575</v>
      </c>
      <c r="V52" s="67">
        <f>T52-U52</f>
        <v>5662</v>
      </c>
    </row>
    <row r="53" spans="1:26" s="4" customFormat="1" ht="27" hidden="1" customHeight="1">
      <c r="A53" s="60"/>
      <c r="B53" s="55" t="s">
        <v>42</v>
      </c>
      <c r="C53" s="53"/>
      <c r="D53" s="53"/>
      <c r="E53" s="53"/>
      <c r="F53" s="53"/>
      <c r="G53" s="53"/>
      <c r="H53" s="56"/>
      <c r="I53" s="56"/>
      <c r="J53" s="56"/>
      <c r="K53" s="56"/>
      <c r="L53" s="56"/>
      <c r="M53" s="56"/>
      <c r="N53" s="56"/>
      <c r="O53" s="56"/>
      <c r="P53" s="56"/>
      <c r="Q53" s="57"/>
      <c r="R53" s="58" t="e">
        <f>#REF!</f>
        <v>#REF!</v>
      </c>
      <c r="S53" s="58"/>
      <c r="T53" s="56" t="e">
        <f>#REF!</f>
        <v>#REF!</v>
      </c>
      <c r="U53" s="56" t="e">
        <f>#REF!</f>
        <v>#REF!</v>
      </c>
      <c r="V53" s="57" t="e">
        <f>#REF!</f>
        <v>#REF!</v>
      </c>
    </row>
    <row r="54" spans="1:26" s="4" customFormat="1" ht="21.75" hidden="1" customHeight="1">
      <c r="A54" s="60"/>
      <c r="B54" s="68"/>
      <c r="C54" s="62"/>
      <c r="D54" s="62"/>
      <c r="E54" s="62"/>
      <c r="F54" s="62"/>
      <c r="G54" s="62"/>
      <c r="H54" s="133"/>
      <c r="I54" s="133"/>
      <c r="J54" s="133"/>
      <c r="K54" s="133"/>
      <c r="L54" s="133"/>
      <c r="M54" s="133"/>
      <c r="N54" s="133"/>
      <c r="O54" s="133"/>
      <c r="P54" s="133"/>
      <c r="Q54" s="134"/>
      <c r="R54" s="135"/>
      <c r="S54" s="135"/>
      <c r="T54" s="133"/>
      <c r="U54" s="136"/>
      <c r="V54" s="48"/>
    </row>
    <row r="55" spans="1:26" s="4" customFormat="1" ht="27" hidden="1" customHeight="1">
      <c r="A55" s="34"/>
      <c r="B55" s="74" t="s">
        <v>43</v>
      </c>
      <c r="C55" s="53"/>
      <c r="D55" s="53"/>
      <c r="E55" s="53"/>
      <c r="F55" s="53"/>
      <c r="G55" s="53"/>
      <c r="H55" s="56"/>
      <c r="I55" s="56"/>
      <c r="J55" s="56"/>
      <c r="K55" s="56"/>
      <c r="L55" s="56"/>
      <c r="M55" s="56"/>
      <c r="N55" s="56"/>
      <c r="O55" s="56"/>
      <c r="P55" s="56"/>
      <c r="Q55" s="57"/>
      <c r="R55" s="58" t="e">
        <f>R56+#REF!</f>
        <v>#REF!</v>
      </c>
      <c r="S55" s="58"/>
      <c r="T55" s="56" t="e">
        <f>T56+#REF!</f>
        <v>#REF!</v>
      </c>
      <c r="U55" s="101" t="e">
        <f>U56+#REF!</f>
        <v>#REF!</v>
      </c>
      <c r="V55" s="57" t="e">
        <f>V56+#REF!</f>
        <v>#REF!</v>
      </c>
      <c r="Y55" s="4" t="s">
        <v>44</v>
      </c>
    </row>
    <row r="56" spans="1:26" s="4" customFormat="1" ht="21.75" hidden="1" customHeight="1">
      <c r="A56" s="60"/>
      <c r="B56" s="102"/>
      <c r="C56" s="69"/>
      <c r="D56" s="69"/>
      <c r="E56" s="69"/>
      <c r="F56" s="69"/>
      <c r="G56" s="69"/>
      <c r="H56" s="137"/>
      <c r="I56" s="56"/>
      <c r="J56" s="56"/>
      <c r="K56" s="56"/>
      <c r="L56" s="70"/>
      <c r="M56" s="70"/>
      <c r="N56" s="70"/>
      <c r="O56" s="70"/>
      <c r="P56" s="70"/>
      <c r="Q56" s="71"/>
      <c r="R56" s="104">
        <v>9.4879999999999995</v>
      </c>
      <c r="S56" s="138"/>
      <c r="T56" s="56">
        <v>132500</v>
      </c>
      <c r="U56" s="101">
        <f>T56</f>
        <v>132500</v>
      </c>
      <c r="V56" s="57"/>
    </row>
    <row r="57" spans="1:26" s="4" customFormat="1" ht="27" hidden="1" customHeight="1">
      <c r="A57" s="60"/>
      <c r="B57" s="55" t="s">
        <v>45</v>
      </c>
      <c r="C57" s="139"/>
      <c r="D57" s="139"/>
      <c r="E57" s="53"/>
      <c r="F57" s="53"/>
      <c r="G57" s="53"/>
      <c r="H57" s="56"/>
      <c r="I57" s="56"/>
      <c r="J57" s="56"/>
      <c r="K57" s="56"/>
      <c r="L57" s="56"/>
      <c r="M57" s="56"/>
      <c r="N57" s="56"/>
      <c r="O57" s="56"/>
      <c r="P57" s="56"/>
      <c r="Q57" s="57"/>
      <c r="R57" s="58">
        <f>R72+R66+R67+R68</f>
        <v>0</v>
      </c>
      <c r="S57" s="58"/>
      <c r="T57" s="53">
        <f>T72+T66+T67+T68</f>
        <v>0</v>
      </c>
      <c r="U57" s="54">
        <f>U72+U66+U67+U68</f>
        <v>0</v>
      </c>
      <c r="V57" s="103">
        <f>V66+V67+V68</f>
        <v>0</v>
      </c>
    </row>
    <row r="58" spans="1:26" s="4" customFormat="1" ht="23.25" hidden="1" customHeight="1">
      <c r="A58" s="60"/>
      <c r="B58" s="110"/>
      <c r="C58" s="69"/>
      <c r="D58" s="69"/>
      <c r="E58" s="69"/>
      <c r="F58" s="69"/>
      <c r="G58" s="69"/>
      <c r="H58" s="70"/>
      <c r="I58" s="70"/>
      <c r="J58" s="70"/>
      <c r="K58" s="70"/>
      <c r="L58" s="70"/>
      <c r="M58" s="70"/>
      <c r="N58" s="70"/>
      <c r="O58" s="70"/>
      <c r="P58" s="70"/>
      <c r="Q58" s="71"/>
      <c r="R58" s="72"/>
      <c r="S58" s="72"/>
      <c r="T58" s="70"/>
      <c r="U58" s="73"/>
      <c r="V58" s="48"/>
    </row>
    <row r="59" spans="1:26" s="4" customFormat="1" ht="37.5" customHeight="1">
      <c r="A59" s="27" t="s">
        <v>46</v>
      </c>
      <c r="B59" s="201" t="s">
        <v>47</v>
      </c>
      <c r="C59" s="201"/>
      <c r="D59" s="201"/>
      <c r="E59" s="201"/>
      <c r="F59" s="201"/>
      <c r="G59" s="201"/>
      <c r="H59" s="201"/>
      <c r="I59" s="201"/>
      <c r="J59" s="201"/>
      <c r="K59" s="201"/>
      <c r="L59" s="201"/>
      <c r="M59" s="201"/>
      <c r="N59" s="201"/>
      <c r="O59" s="201"/>
      <c r="P59" s="201"/>
      <c r="Q59" s="202"/>
      <c r="R59" s="72"/>
      <c r="S59" s="72"/>
      <c r="T59" s="70"/>
      <c r="U59" s="73"/>
      <c r="V59" s="48"/>
      <c r="X59" s="4" t="s">
        <v>29</v>
      </c>
      <c r="Z59" s="173" t="s">
        <v>61</v>
      </c>
    </row>
    <row r="60" spans="1:26" s="4" customFormat="1" ht="42.75" customHeight="1">
      <c r="A60" s="165"/>
      <c r="B60" s="28" t="s">
        <v>16</v>
      </c>
      <c r="C60" s="56">
        <f>C106</f>
        <v>0.38</v>
      </c>
      <c r="D60" s="69"/>
      <c r="E60" s="56">
        <f>E106</f>
        <v>137539.79999999999</v>
      </c>
      <c r="F60" s="56">
        <f>F106</f>
        <v>127912</v>
      </c>
      <c r="G60" s="56">
        <f>G106</f>
        <v>9627.7999999999993</v>
      </c>
      <c r="H60" s="56">
        <f>H106+H110+H126+H128+H131</f>
        <v>20.050000000000004</v>
      </c>
      <c r="I60" s="70"/>
      <c r="J60" s="56">
        <f>J106+J110+J126+J128+J131</f>
        <v>859854.84080000012</v>
      </c>
      <c r="K60" s="56">
        <f>K106+K110+K126+K128+K131</f>
        <v>806623.80035199993</v>
      </c>
      <c r="L60" s="56">
        <f>L106+L110+L126+L128+L131</f>
        <v>53231.040448000043</v>
      </c>
      <c r="M60" s="56">
        <f>M110+M124+M126+M131</f>
        <v>28.198999999999998</v>
      </c>
      <c r="N60" s="70"/>
      <c r="O60" s="56">
        <f t="shared" ref="O60:Q60" si="0">O110+O124+O126+O131</f>
        <v>783595.86984000006</v>
      </c>
      <c r="P60" s="56">
        <f t="shared" si="0"/>
        <v>735184.37764959992</v>
      </c>
      <c r="Q60" s="57">
        <f t="shared" si="0"/>
        <v>48411.492190400022</v>
      </c>
      <c r="R60" s="72"/>
      <c r="S60" s="72"/>
      <c r="T60" s="70"/>
      <c r="U60" s="73"/>
      <c r="V60" s="48"/>
      <c r="W60" s="127">
        <f>48789.6+129032.2-O126-1350.4</f>
        <v>143868.69999999998</v>
      </c>
      <c r="Y60" s="127">
        <f>J60-695957.6</f>
        <v>163897.24080000015</v>
      </c>
      <c r="Z60" s="4" t="s">
        <v>27</v>
      </c>
    </row>
    <row r="61" spans="1:26" s="4" customFormat="1" ht="23.25" customHeight="1">
      <c r="A61" s="165"/>
      <c r="B61" s="175" t="s">
        <v>17</v>
      </c>
      <c r="C61" s="69"/>
      <c r="D61" s="69"/>
      <c r="E61" s="69"/>
      <c r="F61" s="69"/>
      <c r="G61" s="69"/>
      <c r="H61" s="70"/>
      <c r="I61" s="70"/>
      <c r="J61" s="70"/>
      <c r="K61" s="70"/>
      <c r="L61" s="70"/>
      <c r="M61" s="70"/>
      <c r="N61" s="70"/>
      <c r="O61" s="70"/>
      <c r="P61" s="70"/>
      <c r="Q61" s="71"/>
      <c r="R61" s="72"/>
      <c r="S61" s="72"/>
      <c r="T61" s="70"/>
      <c r="U61" s="73"/>
      <c r="V61" s="48"/>
    </row>
    <row r="62" spans="1:26" s="4" customFormat="1" ht="29.25" customHeight="1">
      <c r="A62" s="165"/>
      <c r="B62" s="176" t="s">
        <v>18</v>
      </c>
      <c r="C62" s="69"/>
      <c r="D62" s="69"/>
      <c r="E62" s="69"/>
      <c r="F62" s="63">
        <f>F60</f>
        <v>127912</v>
      </c>
      <c r="G62" s="69"/>
      <c r="H62" s="70"/>
      <c r="I62" s="70"/>
      <c r="J62" s="63"/>
      <c r="K62" s="63">
        <f>K106+K110+K126+K128+K131</f>
        <v>806623.80035199993</v>
      </c>
      <c r="L62" s="63"/>
      <c r="M62" s="70"/>
      <c r="N62" s="70"/>
      <c r="O62" s="63"/>
      <c r="P62" s="63">
        <f>P110+P124+P126+P131</f>
        <v>735184.37764959992</v>
      </c>
      <c r="Q62" s="67"/>
      <c r="R62" s="72"/>
      <c r="S62" s="72"/>
      <c r="T62" s="70"/>
      <c r="U62" s="73"/>
      <c r="V62" s="48"/>
    </row>
    <row r="63" spans="1:26" s="4" customFormat="1" ht="42.75" customHeight="1">
      <c r="A63" s="165"/>
      <c r="B63" s="176" t="s">
        <v>19</v>
      </c>
      <c r="C63" s="69"/>
      <c r="D63" s="69"/>
      <c r="E63" s="69"/>
      <c r="F63" s="69"/>
      <c r="G63" s="63">
        <f>G60</f>
        <v>9627.7999999999993</v>
      </c>
      <c r="H63" s="70"/>
      <c r="I63" s="70"/>
      <c r="J63" s="69"/>
      <c r="K63" s="63"/>
      <c r="L63" s="63">
        <f>L106+L110+L126+L128+L131</f>
        <v>53231.040448000043</v>
      </c>
      <c r="M63" s="70"/>
      <c r="N63" s="70"/>
      <c r="O63" s="69"/>
      <c r="P63" s="63"/>
      <c r="Q63" s="67">
        <f>Q110+Q124+Q126+Q131</f>
        <v>48411.492190400022</v>
      </c>
      <c r="R63" s="72"/>
      <c r="S63" s="72"/>
      <c r="T63" s="70"/>
      <c r="U63" s="73"/>
      <c r="V63" s="48"/>
      <c r="Z63" s="4" t="s">
        <v>6</v>
      </c>
    </row>
    <row r="64" spans="1:26" s="4" customFormat="1" ht="33.75" hidden="1" customHeight="1">
      <c r="A64" s="181"/>
      <c r="B64" s="177" t="s">
        <v>20</v>
      </c>
      <c r="C64" s="69"/>
      <c r="D64" s="69"/>
      <c r="E64" s="69"/>
      <c r="F64" s="69"/>
      <c r="G64" s="69"/>
      <c r="H64" s="70"/>
      <c r="I64" s="70"/>
      <c r="J64" s="70"/>
      <c r="K64" s="70"/>
      <c r="L64" s="70"/>
      <c r="M64" s="70"/>
      <c r="N64" s="70"/>
      <c r="O64" s="70"/>
      <c r="P64" s="70"/>
      <c r="Q64" s="71"/>
      <c r="R64" s="72"/>
      <c r="S64" s="72"/>
      <c r="T64" s="70"/>
      <c r="U64" s="73"/>
      <c r="V64" s="48"/>
    </row>
    <row r="65" spans="1:22" s="4" customFormat="1" ht="33.75" hidden="1" customHeight="1">
      <c r="A65" s="165">
        <v>1</v>
      </c>
      <c r="B65" s="166"/>
      <c r="C65" s="62"/>
      <c r="D65" s="62"/>
      <c r="E65" s="62"/>
      <c r="F65" s="62"/>
      <c r="G65" s="62"/>
      <c r="H65" s="63"/>
      <c r="I65" s="62"/>
      <c r="J65" s="62"/>
      <c r="K65" s="62"/>
      <c r="L65" s="62"/>
      <c r="M65" s="62"/>
      <c r="N65" s="62"/>
      <c r="O65" s="62"/>
      <c r="P65" s="62"/>
      <c r="Q65" s="141"/>
      <c r="R65" s="142"/>
      <c r="S65" s="142"/>
      <c r="T65" s="62"/>
      <c r="U65" s="143"/>
      <c r="V65" s="144"/>
    </row>
    <row r="66" spans="1:22" s="4" customFormat="1" ht="33.75" hidden="1" customHeight="1">
      <c r="A66" s="165"/>
      <c r="B66" s="177" t="s">
        <v>21</v>
      </c>
      <c r="C66" s="62"/>
      <c r="D66" s="62"/>
      <c r="E66" s="62"/>
      <c r="F66" s="62"/>
      <c r="G66" s="62"/>
      <c r="H66" s="132"/>
      <c r="I66" s="62"/>
      <c r="J66" s="62"/>
      <c r="K66" s="62"/>
      <c r="L66" s="62"/>
      <c r="M66" s="62"/>
      <c r="N66" s="62"/>
      <c r="O66" s="62"/>
      <c r="P66" s="62"/>
      <c r="Q66" s="141"/>
      <c r="R66" s="145"/>
      <c r="S66" s="142"/>
      <c r="T66" s="62"/>
      <c r="U66" s="143"/>
      <c r="V66" s="141"/>
    </row>
    <row r="67" spans="1:22" s="4" customFormat="1" ht="33.75" hidden="1" customHeight="1">
      <c r="A67" s="165"/>
      <c r="B67" s="164"/>
      <c r="C67" s="62"/>
      <c r="D67" s="62"/>
      <c r="E67" s="62"/>
      <c r="F67" s="62"/>
      <c r="G67" s="62"/>
      <c r="H67" s="132"/>
      <c r="I67" s="62"/>
      <c r="J67" s="62"/>
      <c r="K67" s="62"/>
      <c r="L67" s="62"/>
      <c r="M67" s="62"/>
      <c r="N67" s="62"/>
      <c r="O67" s="62"/>
      <c r="P67" s="62"/>
      <c r="Q67" s="141"/>
      <c r="R67" s="145"/>
      <c r="S67" s="142"/>
      <c r="T67" s="62"/>
      <c r="U67" s="143"/>
      <c r="V67" s="141"/>
    </row>
    <row r="68" spans="1:22" s="4" customFormat="1" ht="33.75" hidden="1" customHeight="1">
      <c r="A68" s="165"/>
      <c r="B68" s="177" t="s">
        <v>22</v>
      </c>
      <c r="C68" s="62"/>
      <c r="D68" s="62"/>
      <c r="E68" s="62"/>
      <c r="F68" s="62"/>
      <c r="G68" s="62"/>
      <c r="H68" s="132"/>
      <c r="I68" s="62"/>
      <c r="J68" s="62"/>
      <c r="K68" s="62"/>
      <c r="L68" s="62"/>
      <c r="M68" s="62"/>
      <c r="N68" s="62"/>
      <c r="O68" s="62"/>
      <c r="P68" s="62"/>
      <c r="Q68" s="141"/>
      <c r="R68" s="145"/>
      <c r="S68" s="142"/>
      <c r="T68" s="62"/>
      <c r="U68" s="143"/>
      <c r="V68" s="141"/>
    </row>
    <row r="69" spans="1:22" s="4" customFormat="1" ht="33.75" hidden="1" customHeight="1">
      <c r="A69" s="165"/>
      <c r="B69" s="166"/>
      <c r="C69" s="146"/>
      <c r="D69" s="146"/>
      <c r="E69" s="62"/>
      <c r="F69" s="62"/>
      <c r="G69" s="62"/>
      <c r="H69" s="146"/>
      <c r="I69" s="62"/>
      <c r="J69" s="62"/>
      <c r="K69" s="62"/>
      <c r="L69" s="62"/>
      <c r="M69" s="62"/>
      <c r="N69" s="62"/>
      <c r="O69" s="62"/>
      <c r="P69" s="62"/>
      <c r="Q69" s="141"/>
      <c r="R69" s="72"/>
      <c r="S69" s="72"/>
      <c r="T69" s="70"/>
      <c r="U69" s="73"/>
      <c r="V69" s="144"/>
    </row>
    <row r="70" spans="1:22" s="4" customFormat="1" ht="33.75" hidden="1" customHeight="1">
      <c r="A70" s="165"/>
      <c r="B70" s="177" t="s">
        <v>23</v>
      </c>
      <c r="C70" s="146"/>
      <c r="D70" s="146"/>
      <c r="E70" s="62"/>
      <c r="F70" s="62"/>
      <c r="G70" s="62"/>
      <c r="H70" s="146"/>
      <c r="I70" s="62"/>
      <c r="J70" s="62"/>
      <c r="K70" s="62"/>
      <c r="L70" s="62"/>
      <c r="M70" s="62"/>
      <c r="N70" s="62"/>
      <c r="O70" s="62"/>
      <c r="P70" s="62"/>
      <c r="Q70" s="141"/>
      <c r="R70" s="72"/>
      <c r="S70" s="72"/>
      <c r="T70" s="70"/>
      <c r="U70" s="73"/>
      <c r="V70" s="144"/>
    </row>
    <row r="71" spans="1:22" s="4" customFormat="1" ht="33.75" hidden="1" customHeight="1">
      <c r="A71" s="165"/>
      <c r="B71" s="166"/>
      <c r="C71" s="146"/>
      <c r="D71" s="146"/>
      <c r="E71" s="62"/>
      <c r="F71" s="62"/>
      <c r="G71" s="62"/>
      <c r="H71" s="146"/>
      <c r="I71" s="62"/>
      <c r="J71" s="62"/>
      <c r="K71" s="62"/>
      <c r="L71" s="62"/>
      <c r="M71" s="62"/>
      <c r="N71" s="62"/>
      <c r="O71" s="62"/>
      <c r="P71" s="62"/>
      <c r="Q71" s="141"/>
      <c r="R71" s="147"/>
      <c r="S71" s="147"/>
      <c r="T71" s="148"/>
      <c r="U71" s="149"/>
      <c r="V71" s="144"/>
    </row>
    <row r="72" spans="1:22" s="4" customFormat="1" ht="33.75" hidden="1" customHeight="1">
      <c r="A72" s="165"/>
      <c r="B72" s="177" t="s">
        <v>24</v>
      </c>
      <c r="C72" s="69"/>
      <c r="D72" s="69"/>
      <c r="E72" s="69"/>
      <c r="F72" s="69"/>
      <c r="G72" s="69"/>
      <c r="H72" s="150"/>
      <c r="I72" s="56"/>
      <c r="J72" s="56"/>
      <c r="K72" s="56"/>
      <c r="L72" s="70"/>
      <c r="M72" s="70"/>
      <c r="N72" s="70"/>
      <c r="O72" s="70"/>
      <c r="P72" s="70"/>
      <c r="Q72" s="71"/>
      <c r="R72" s="151"/>
      <c r="S72" s="151"/>
      <c r="T72" s="152"/>
      <c r="U72" s="153"/>
      <c r="V72" s="48"/>
    </row>
    <row r="73" spans="1:22" s="4" customFormat="1" ht="33.75" hidden="1" customHeight="1" thickBot="1">
      <c r="A73" s="165"/>
      <c r="B73" s="166"/>
      <c r="C73" s="46"/>
      <c r="D73" s="46"/>
      <c r="E73" s="46"/>
      <c r="F73" s="46"/>
      <c r="G73" s="46"/>
      <c r="H73" s="150"/>
      <c r="I73" s="56"/>
      <c r="J73" s="56"/>
      <c r="K73" s="46"/>
      <c r="L73" s="46"/>
      <c r="M73" s="46"/>
      <c r="N73" s="46"/>
      <c r="O73" s="46"/>
      <c r="P73" s="46"/>
      <c r="Q73" s="48"/>
      <c r="R73" s="154"/>
      <c r="S73" s="154"/>
      <c r="T73" s="155"/>
      <c r="U73" s="156"/>
      <c r="V73" s="157"/>
    </row>
    <row r="74" spans="1:22" s="4" customFormat="1" ht="33.75" hidden="1" customHeight="1">
      <c r="A74" s="165"/>
      <c r="B74" s="177" t="s">
        <v>25</v>
      </c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8"/>
    </row>
    <row r="75" spans="1:22" s="4" customFormat="1" ht="33.75" hidden="1" customHeight="1">
      <c r="A75" s="165"/>
      <c r="B75" s="16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 t="s">
        <v>27</v>
      </c>
      <c r="O75" s="46"/>
      <c r="P75" s="46"/>
      <c r="Q75" s="48"/>
    </row>
    <row r="76" spans="1:22" s="4" customFormat="1" ht="33.75" hidden="1" customHeight="1">
      <c r="A76" s="165"/>
      <c r="B76" s="177" t="s">
        <v>26</v>
      </c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8"/>
    </row>
    <row r="77" spans="1:22" s="4" customFormat="1" ht="33.75" hidden="1" customHeight="1">
      <c r="A77" s="165"/>
      <c r="B77" s="16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8"/>
    </row>
    <row r="78" spans="1:22" s="4" customFormat="1" ht="33.75" hidden="1" customHeight="1">
      <c r="A78" s="165"/>
      <c r="B78" s="177" t="s">
        <v>28</v>
      </c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8"/>
    </row>
    <row r="79" spans="1:22" s="4" customFormat="1" ht="33.75" hidden="1" customHeight="1">
      <c r="A79" s="165"/>
      <c r="B79" s="178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8"/>
    </row>
    <row r="80" spans="1:22" s="4" customFormat="1" ht="33.75" hidden="1" customHeight="1">
      <c r="A80" s="182"/>
      <c r="B80" s="177" t="s">
        <v>30</v>
      </c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8"/>
    </row>
    <row r="81" spans="1:17" s="4" customFormat="1" ht="33.75" hidden="1" customHeight="1">
      <c r="A81" s="165"/>
      <c r="B81" s="16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8"/>
    </row>
    <row r="82" spans="1:17" s="4" customFormat="1" ht="33.75" hidden="1" customHeight="1">
      <c r="A82" s="182"/>
      <c r="B82" s="177" t="s">
        <v>31</v>
      </c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8"/>
    </row>
    <row r="83" spans="1:17" s="4" customFormat="1" ht="33.75" hidden="1" customHeight="1">
      <c r="A83" s="165"/>
      <c r="B83" s="179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8"/>
    </row>
    <row r="84" spans="1:17" s="4" customFormat="1" ht="33.75" hidden="1" customHeight="1">
      <c r="A84" s="182"/>
      <c r="B84" s="177" t="s">
        <v>32</v>
      </c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8"/>
    </row>
    <row r="85" spans="1:17" s="4" customFormat="1" ht="33.75" hidden="1" customHeight="1">
      <c r="A85" s="165"/>
      <c r="B85" s="16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8"/>
    </row>
    <row r="86" spans="1:17" s="4" customFormat="1" ht="33.75" hidden="1" customHeight="1">
      <c r="A86" s="165"/>
      <c r="B86" s="177" t="s">
        <v>33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8"/>
    </row>
    <row r="87" spans="1:17" s="4" customFormat="1" ht="33.75" hidden="1" customHeight="1">
      <c r="A87" s="165"/>
      <c r="B87" s="16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8"/>
    </row>
    <row r="88" spans="1:17" s="4" customFormat="1" ht="33.75" hidden="1" customHeight="1">
      <c r="A88" s="165"/>
      <c r="B88" s="177" t="s">
        <v>34</v>
      </c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8"/>
    </row>
    <row r="89" spans="1:17" s="4" customFormat="1" ht="33.75" hidden="1" customHeight="1">
      <c r="A89" s="165"/>
      <c r="B89" s="16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8"/>
    </row>
    <row r="90" spans="1:17" s="4" customFormat="1" ht="33.75" hidden="1" customHeight="1">
      <c r="A90" s="165"/>
      <c r="B90" s="177" t="s">
        <v>35</v>
      </c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8"/>
    </row>
    <row r="91" spans="1:17" s="4" customFormat="1" ht="33.75" hidden="1" customHeight="1">
      <c r="A91" s="165"/>
      <c r="B91" s="16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8"/>
    </row>
    <row r="92" spans="1:17" s="4" customFormat="1" ht="33.75" hidden="1" customHeight="1">
      <c r="A92" s="165"/>
      <c r="B92" s="177" t="s">
        <v>36</v>
      </c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8"/>
    </row>
    <row r="93" spans="1:17" s="4" customFormat="1" ht="33.75" hidden="1" customHeight="1">
      <c r="A93" s="165"/>
      <c r="B93" s="16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8"/>
    </row>
    <row r="94" spans="1:17" s="4" customFormat="1" ht="33.75" hidden="1" customHeight="1">
      <c r="A94" s="165"/>
      <c r="B94" s="177" t="s">
        <v>37</v>
      </c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8"/>
    </row>
    <row r="95" spans="1:17" s="4" customFormat="1" ht="33.75" hidden="1" customHeight="1">
      <c r="A95" s="165"/>
      <c r="B95" s="16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8"/>
    </row>
    <row r="96" spans="1:17" s="4" customFormat="1" ht="33.75" hidden="1" customHeight="1">
      <c r="A96" s="165"/>
      <c r="B96" s="177" t="s">
        <v>38</v>
      </c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8"/>
    </row>
    <row r="97" spans="1:42" ht="33.75" hidden="1" customHeight="1">
      <c r="A97" s="165"/>
      <c r="B97" s="177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8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</row>
    <row r="98" spans="1:42" ht="33.75" hidden="1" customHeight="1">
      <c r="A98" s="165"/>
      <c r="B98" s="177" t="s">
        <v>39</v>
      </c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8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</row>
    <row r="99" spans="1:42" ht="33.75" hidden="1" customHeight="1">
      <c r="A99" s="165"/>
      <c r="B99" s="180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8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</row>
    <row r="100" spans="1:42" ht="33.75" hidden="1" customHeight="1">
      <c r="A100" s="165"/>
      <c r="B100" s="177" t="s">
        <v>41</v>
      </c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8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</row>
    <row r="101" spans="1:42" ht="33.75" hidden="1" customHeight="1">
      <c r="A101" s="165"/>
      <c r="B101" s="180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8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</row>
    <row r="102" spans="1:42" ht="33.75" hidden="1" customHeight="1">
      <c r="A102" s="165"/>
      <c r="B102" s="177" t="s">
        <v>42</v>
      </c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8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</row>
    <row r="103" spans="1:42" ht="33.75" hidden="1" customHeight="1">
      <c r="A103" s="165"/>
      <c r="B103" s="164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8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</row>
    <row r="104" spans="1:42" ht="33.75" hidden="1" customHeight="1">
      <c r="A104" s="165"/>
      <c r="B104" s="177" t="s">
        <v>43</v>
      </c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8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</row>
    <row r="105" spans="1:42" ht="33.75" hidden="1" customHeight="1">
      <c r="A105" s="165"/>
      <c r="B105" s="178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8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</row>
    <row r="106" spans="1:42" ht="28.5" customHeight="1">
      <c r="A106" s="165"/>
      <c r="B106" s="177" t="s">
        <v>71</v>
      </c>
      <c r="C106" s="56">
        <f>SUM(C107:C107)</f>
        <v>0.38</v>
      </c>
      <c r="D106" s="46"/>
      <c r="E106" s="56">
        <f>SUM(E107:E107)</f>
        <v>137539.79999999999</v>
      </c>
      <c r="F106" s="56">
        <f>SUM(F107:F107)</f>
        <v>127912</v>
      </c>
      <c r="G106" s="56">
        <f>SUM(G107:G107)</f>
        <v>9627.7999999999993</v>
      </c>
      <c r="H106" s="56">
        <f>SUM(H108:H109)</f>
        <v>0.46300000000000002</v>
      </c>
      <c r="I106" s="46"/>
      <c r="J106" s="56">
        <f>SUM(J107:J109)</f>
        <v>85160.4</v>
      </c>
      <c r="K106" s="56">
        <f>SUM(K107:K109)</f>
        <v>79199.100000000006</v>
      </c>
      <c r="L106" s="56">
        <f>SUM(L107:L109)</f>
        <v>5961.2999999999993</v>
      </c>
      <c r="M106" s="46"/>
      <c r="N106" s="46"/>
      <c r="O106" s="46"/>
      <c r="P106" s="46"/>
      <c r="Q106" s="48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</row>
    <row r="107" spans="1:42" ht="62.25" customHeight="1">
      <c r="A107" s="165">
        <v>1</v>
      </c>
      <c r="B107" s="180" t="s">
        <v>72</v>
      </c>
      <c r="C107" s="63">
        <v>0.38</v>
      </c>
      <c r="D107" s="62"/>
      <c r="E107" s="63">
        <v>137539.79999999999</v>
      </c>
      <c r="F107" s="63">
        <v>127912</v>
      </c>
      <c r="G107" s="63">
        <v>9627.7999999999993</v>
      </c>
      <c r="H107" s="46"/>
      <c r="I107" s="46"/>
      <c r="J107" s="63">
        <v>22662.799999999999</v>
      </c>
      <c r="K107" s="63">
        <v>21076.400000000001</v>
      </c>
      <c r="L107" s="63">
        <f>J107-K107</f>
        <v>1586.3999999999978</v>
      </c>
      <c r="M107" s="46"/>
      <c r="N107" s="46"/>
      <c r="O107" s="46"/>
      <c r="P107" s="46"/>
      <c r="Q107" s="48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</row>
    <row r="108" spans="1:42" ht="39.75" customHeight="1">
      <c r="A108" s="165">
        <v>2</v>
      </c>
      <c r="B108" s="180" t="s">
        <v>48</v>
      </c>
      <c r="C108" s="63"/>
      <c r="D108" s="62"/>
      <c r="E108" s="63"/>
      <c r="F108" s="63"/>
      <c r="G108" s="63"/>
      <c r="H108" s="132">
        <v>0.19500000000000001</v>
      </c>
      <c r="I108" s="62"/>
      <c r="J108" s="63">
        <v>43848</v>
      </c>
      <c r="K108" s="63">
        <v>40778.6</v>
      </c>
      <c r="L108" s="63">
        <f>J108-K108</f>
        <v>3069.4000000000015</v>
      </c>
      <c r="M108" s="46"/>
      <c r="N108" s="46"/>
      <c r="O108" s="46"/>
      <c r="P108" s="46"/>
      <c r="Q108" s="48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</row>
    <row r="109" spans="1:42" ht="39.75" customHeight="1">
      <c r="A109" s="165">
        <v>3</v>
      </c>
      <c r="B109" s="180" t="s">
        <v>68</v>
      </c>
      <c r="C109" s="63"/>
      <c r="D109" s="62"/>
      <c r="E109" s="63"/>
      <c r="F109" s="63"/>
      <c r="G109" s="63"/>
      <c r="H109" s="132">
        <v>0.26800000000000002</v>
      </c>
      <c r="I109" s="62"/>
      <c r="J109" s="63">
        <v>18649.599999999999</v>
      </c>
      <c r="K109" s="63">
        <v>17344.099999999999</v>
      </c>
      <c r="L109" s="63">
        <f>J109-K109</f>
        <v>1305.5</v>
      </c>
      <c r="M109" s="46"/>
      <c r="N109" s="46"/>
      <c r="O109" s="46"/>
      <c r="P109" s="46"/>
      <c r="Q109" s="48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</row>
    <row r="110" spans="1:42" ht="28.5" customHeight="1">
      <c r="A110" s="140"/>
      <c r="B110" s="55" t="s">
        <v>74</v>
      </c>
      <c r="C110" s="158"/>
      <c r="D110" s="159"/>
      <c r="E110" s="158"/>
      <c r="F110" s="160"/>
      <c r="G110" s="160"/>
      <c r="H110" s="56">
        <f>SUM(H111:H120)</f>
        <v>17.544000000000004</v>
      </c>
      <c r="I110" s="52"/>
      <c r="J110" s="56">
        <f>SUM(J111:J123)</f>
        <v>536263.14080000005</v>
      </c>
      <c r="K110" s="56">
        <f t="shared" ref="K110:L110" si="1">SUM(K111:K123)</f>
        <v>504087.40035199997</v>
      </c>
      <c r="L110" s="56">
        <f t="shared" si="1"/>
        <v>32175.74044800004</v>
      </c>
      <c r="M110" s="56">
        <f>SUM(M116:M123)</f>
        <v>16.242999999999999</v>
      </c>
      <c r="N110" s="52"/>
      <c r="O110" s="56">
        <f>SUM(O116:O123)</f>
        <v>574264.86984000006</v>
      </c>
      <c r="P110" s="56">
        <f>SUM(P116:P123)</f>
        <v>539808.9776495999</v>
      </c>
      <c r="Q110" s="57">
        <f>SUM(Q116:Q123)</f>
        <v>34455.892190400031</v>
      </c>
      <c r="R110" s="4"/>
      <c r="S110" s="4"/>
      <c r="T110" s="4"/>
      <c r="U110" s="4"/>
      <c r="V110" s="4"/>
      <c r="W110" s="167">
        <f>K110/J110*100</f>
        <v>94.000008950829596</v>
      </c>
      <c r="X110" s="4"/>
      <c r="Y110" s="4">
        <f>H110+M110</f>
        <v>33.787000000000006</v>
      </c>
      <c r="Z110" s="4" t="s">
        <v>44</v>
      </c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</row>
    <row r="111" spans="1:42" ht="29.25" customHeight="1">
      <c r="A111" s="140">
        <v>4</v>
      </c>
      <c r="B111" s="164" t="s">
        <v>49</v>
      </c>
      <c r="C111" s="158"/>
      <c r="D111" s="159"/>
      <c r="E111" s="158"/>
      <c r="F111" s="160"/>
      <c r="G111" s="160"/>
      <c r="H111" s="132">
        <v>3.4729999999999999</v>
      </c>
      <c r="I111" s="159"/>
      <c r="J111" s="196">
        <v>33929.787499999999</v>
      </c>
      <c r="K111" s="196">
        <f>J111*0.94</f>
        <v>31894.000249999997</v>
      </c>
      <c r="L111" s="196">
        <f t="shared" ref="L111:L115" si="2">J111-K111</f>
        <v>2035.7872500000012</v>
      </c>
      <c r="M111" s="161"/>
      <c r="N111" s="161"/>
      <c r="O111" s="195"/>
      <c r="P111" s="161"/>
      <c r="Q111" s="162"/>
      <c r="R111" s="4"/>
      <c r="S111" s="4"/>
      <c r="T111" s="4"/>
      <c r="U111" s="4"/>
      <c r="V111" s="4"/>
      <c r="W111" s="127">
        <f>O110+J120</f>
        <v>709171.42234000005</v>
      </c>
      <c r="X111" s="127">
        <f>P110+K120</f>
        <v>666621.17799959995</v>
      </c>
      <c r="Y111" s="127" t="e">
        <f>X111-#REF!</f>
        <v>#REF!</v>
      </c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</row>
    <row r="112" spans="1:42" ht="29.25" customHeight="1">
      <c r="A112" s="140">
        <v>5</v>
      </c>
      <c r="B112" s="61" t="s">
        <v>50</v>
      </c>
      <c r="C112" s="158"/>
      <c r="D112" s="159"/>
      <c r="E112" s="158"/>
      <c r="F112" s="160"/>
      <c r="G112" s="160"/>
      <c r="H112" s="132">
        <v>4.9260000000000002</v>
      </c>
      <c r="I112" s="159"/>
      <c r="J112" s="196">
        <v>160212.34</v>
      </c>
      <c r="K112" s="196">
        <f>J112*0.94</f>
        <v>150599.59959999999</v>
      </c>
      <c r="L112" s="196">
        <f t="shared" si="2"/>
        <v>9612.7404000000097</v>
      </c>
      <c r="M112" s="161"/>
      <c r="N112" s="161"/>
      <c r="O112" s="161"/>
      <c r="P112" s="161"/>
      <c r="Q112" s="162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</row>
    <row r="113" spans="1:42" ht="29.25" customHeight="1">
      <c r="A113" s="165">
        <v>6</v>
      </c>
      <c r="B113" s="166" t="s">
        <v>52</v>
      </c>
      <c r="C113" s="63"/>
      <c r="D113" s="142"/>
      <c r="E113" s="63"/>
      <c r="F113" s="91"/>
      <c r="G113" s="91"/>
      <c r="H113" s="132">
        <v>1.399</v>
      </c>
      <c r="I113" s="142"/>
      <c r="J113" s="196">
        <v>36473.633399999999</v>
      </c>
      <c r="K113" s="196">
        <f>J113*0.94+0.007</f>
        <v>34285.222395999997</v>
      </c>
      <c r="L113" s="196">
        <f t="shared" si="2"/>
        <v>2188.4110040000014</v>
      </c>
      <c r="M113" s="46"/>
      <c r="N113" s="46"/>
      <c r="O113" s="46"/>
      <c r="P113" s="46"/>
      <c r="Q113" s="48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</row>
    <row r="114" spans="1:42" ht="29.25" customHeight="1">
      <c r="A114" s="165">
        <v>7</v>
      </c>
      <c r="B114" s="61" t="s">
        <v>53</v>
      </c>
      <c r="C114" s="63"/>
      <c r="D114" s="142"/>
      <c r="E114" s="63"/>
      <c r="F114" s="91"/>
      <c r="G114" s="91"/>
      <c r="H114" s="132">
        <v>6.2279999999999998</v>
      </c>
      <c r="I114" s="142"/>
      <c r="J114" s="196">
        <v>164101.54999999999</v>
      </c>
      <c r="K114" s="196">
        <f>J114*0.94</f>
        <v>154255.45699999997</v>
      </c>
      <c r="L114" s="196">
        <f t="shared" si="2"/>
        <v>9846.0930000000226</v>
      </c>
      <c r="M114" s="46"/>
      <c r="N114" s="46"/>
      <c r="O114" s="46"/>
      <c r="P114" s="46"/>
      <c r="Q114" s="48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</row>
    <row r="115" spans="1:42" ht="29.25" customHeight="1">
      <c r="A115" s="165">
        <v>8</v>
      </c>
      <c r="B115" s="164" t="s">
        <v>54</v>
      </c>
      <c r="C115" s="63"/>
      <c r="D115" s="142"/>
      <c r="E115" s="63"/>
      <c r="F115" s="91"/>
      <c r="G115" s="91"/>
      <c r="H115" s="132">
        <v>0.72</v>
      </c>
      <c r="I115" s="142"/>
      <c r="J115" s="196">
        <v>6639.2773999999999</v>
      </c>
      <c r="K115" s="196">
        <f>J115*0.94</f>
        <v>6240.9207559999995</v>
      </c>
      <c r="L115" s="196">
        <f t="shared" si="2"/>
        <v>398.35664400000041</v>
      </c>
      <c r="M115" s="46"/>
      <c r="N115" s="46"/>
      <c r="O115" s="46"/>
      <c r="P115" s="46"/>
      <c r="Q115" s="48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</row>
    <row r="116" spans="1:42" ht="29.25" customHeight="1">
      <c r="A116" s="140">
        <v>9</v>
      </c>
      <c r="B116" s="61" t="s">
        <v>53</v>
      </c>
      <c r="C116" s="158"/>
      <c r="D116" s="159"/>
      <c r="E116" s="158"/>
      <c r="F116" s="160"/>
      <c r="G116" s="160"/>
      <c r="H116" s="132"/>
      <c r="I116" s="159"/>
      <c r="J116" s="63"/>
      <c r="K116" s="63"/>
      <c r="L116" s="63"/>
      <c r="M116" s="132">
        <v>6.5209999999999999</v>
      </c>
      <c r="N116" s="142"/>
      <c r="O116" s="63">
        <v>140573.70215</v>
      </c>
      <c r="P116" s="63">
        <f>O116*0.94</f>
        <v>132139.28002099998</v>
      </c>
      <c r="Q116" s="67">
        <f t="shared" ref="Q116:Q123" si="3">O116-P116</f>
        <v>8434.4221290000132</v>
      </c>
      <c r="R116" s="4"/>
      <c r="S116" s="4"/>
      <c r="T116" s="4"/>
      <c r="U116" s="4"/>
      <c r="V116" s="4"/>
      <c r="W116" s="167">
        <f t="shared" ref="W116:W120" si="4">P116/O116*100</f>
        <v>94</v>
      </c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</row>
    <row r="117" spans="1:42" ht="29.25" customHeight="1">
      <c r="A117" s="140">
        <v>10</v>
      </c>
      <c r="B117" s="164" t="s">
        <v>49</v>
      </c>
      <c r="C117" s="158"/>
      <c r="D117" s="159"/>
      <c r="E117" s="158"/>
      <c r="F117" s="160"/>
      <c r="G117" s="160"/>
      <c r="H117" s="132"/>
      <c r="I117" s="159"/>
      <c r="J117" s="200"/>
      <c r="K117" s="194"/>
      <c r="L117" s="194"/>
      <c r="M117" s="132">
        <v>1.7849999999999999</v>
      </c>
      <c r="N117" s="142"/>
      <c r="O117" s="63">
        <v>24676.373920000002</v>
      </c>
      <c r="P117" s="63">
        <f t="shared" ref="P117:P123" si="5">O117*0.94</f>
        <v>23195.7914848</v>
      </c>
      <c r="Q117" s="67">
        <f t="shared" si="3"/>
        <v>1480.5824352000018</v>
      </c>
      <c r="R117" s="4"/>
      <c r="S117" s="4"/>
      <c r="T117" s="4"/>
      <c r="U117" s="4"/>
      <c r="V117" s="4"/>
      <c r="W117" s="167">
        <f t="shared" si="4"/>
        <v>94</v>
      </c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</row>
    <row r="118" spans="1:42" ht="29.25" customHeight="1">
      <c r="A118" s="140">
        <v>11</v>
      </c>
      <c r="B118" s="61" t="s">
        <v>50</v>
      </c>
      <c r="C118" s="158"/>
      <c r="D118" s="159"/>
      <c r="E118" s="158"/>
      <c r="F118" s="160"/>
      <c r="G118" s="160"/>
      <c r="H118" s="132"/>
      <c r="I118" s="159"/>
      <c r="J118" s="63"/>
      <c r="K118" s="63"/>
      <c r="L118" s="63"/>
      <c r="M118" s="132">
        <v>4.4870000000000001</v>
      </c>
      <c r="N118" s="142"/>
      <c r="O118" s="63">
        <v>99405.81508</v>
      </c>
      <c r="P118" s="63">
        <f>O118*0.94</f>
        <v>93441.466175199996</v>
      </c>
      <c r="Q118" s="67">
        <f t="shared" si="3"/>
        <v>5964.3489048000047</v>
      </c>
      <c r="R118" s="4"/>
      <c r="S118" s="4"/>
      <c r="T118" s="4"/>
      <c r="U118" s="4"/>
      <c r="V118" s="4"/>
      <c r="W118" s="167">
        <f t="shared" si="4"/>
        <v>94</v>
      </c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</row>
    <row r="119" spans="1:42" ht="29.25" customHeight="1">
      <c r="A119" s="140">
        <v>12</v>
      </c>
      <c r="B119" s="166" t="s">
        <v>52</v>
      </c>
      <c r="C119" s="158"/>
      <c r="D119" s="159"/>
      <c r="E119" s="158"/>
      <c r="F119" s="160"/>
      <c r="G119" s="160"/>
      <c r="H119" s="132"/>
      <c r="I119" s="159"/>
      <c r="J119" s="132"/>
      <c r="K119" s="63"/>
      <c r="L119" s="63"/>
      <c r="M119" s="132">
        <v>1.4470000000000001</v>
      </c>
      <c r="N119" s="142"/>
      <c r="O119" s="63">
        <v>51258.074310000004</v>
      </c>
      <c r="P119" s="63">
        <f t="shared" si="5"/>
        <v>48182.5898514</v>
      </c>
      <c r="Q119" s="67">
        <f t="shared" si="3"/>
        <v>3075.4844586000036</v>
      </c>
      <c r="R119" s="4"/>
      <c r="S119" s="4"/>
      <c r="T119" s="4"/>
      <c r="U119" s="4"/>
      <c r="V119" s="4"/>
      <c r="W119" s="167">
        <f t="shared" si="4"/>
        <v>94</v>
      </c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</row>
    <row r="120" spans="1:42" ht="40.5" customHeight="1">
      <c r="A120" s="140">
        <v>13</v>
      </c>
      <c r="B120" s="68" t="s">
        <v>55</v>
      </c>
      <c r="C120" s="158"/>
      <c r="D120" s="159"/>
      <c r="E120" s="158"/>
      <c r="F120" s="160"/>
      <c r="G120" s="160"/>
      <c r="H120" s="132">
        <v>0.79800000000000004</v>
      </c>
      <c r="I120" s="159"/>
      <c r="J120" s="63">
        <f>134906.6-0.0475</f>
        <v>134906.55250000002</v>
      </c>
      <c r="K120" s="63">
        <f>J120*0.94+0.041</f>
        <v>126812.20035000001</v>
      </c>
      <c r="L120" s="63">
        <f>J120-K120</f>
        <v>8094.3521500000061</v>
      </c>
      <c r="M120" s="132"/>
      <c r="N120" s="142"/>
      <c r="O120" s="63"/>
      <c r="P120" s="63"/>
      <c r="Q120" s="67"/>
      <c r="R120" s="4"/>
      <c r="S120" s="4"/>
      <c r="T120" s="4"/>
      <c r="U120" s="4"/>
      <c r="V120" s="4"/>
      <c r="W120" s="167" t="e">
        <f t="shared" si="4"/>
        <v>#DIV/0!</v>
      </c>
      <c r="X120" s="4"/>
      <c r="Y120" s="132">
        <v>134906.63871999999</v>
      </c>
      <c r="Z120" s="127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</row>
    <row r="121" spans="1:42" ht="40.5" customHeight="1">
      <c r="A121" s="140">
        <v>14</v>
      </c>
      <c r="B121" s="61" t="s">
        <v>51</v>
      </c>
      <c r="C121" s="158"/>
      <c r="D121" s="159"/>
      <c r="E121" s="158"/>
      <c r="F121" s="160"/>
      <c r="G121" s="160"/>
      <c r="H121" s="132"/>
      <c r="I121" s="159"/>
      <c r="J121" s="63"/>
      <c r="K121" s="63"/>
      <c r="L121" s="63"/>
      <c r="M121" s="132">
        <v>0.4</v>
      </c>
      <c r="N121" s="142"/>
      <c r="O121" s="63">
        <v>50000</v>
      </c>
      <c r="P121" s="63">
        <f t="shared" si="5"/>
        <v>47000</v>
      </c>
      <c r="Q121" s="67">
        <f t="shared" si="3"/>
        <v>3000</v>
      </c>
      <c r="R121" s="4"/>
      <c r="S121" s="4"/>
      <c r="T121" s="4"/>
      <c r="U121" s="4"/>
      <c r="V121" s="4"/>
      <c r="W121" s="167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</row>
    <row r="122" spans="1:42" ht="40.5" customHeight="1">
      <c r="A122" s="140">
        <v>15</v>
      </c>
      <c r="B122" s="61" t="s">
        <v>69</v>
      </c>
      <c r="C122" s="158"/>
      <c r="D122" s="159"/>
      <c r="E122" s="158"/>
      <c r="F122" s="160"/>
      <c r="G122" s="160"/>
      <c r="H122" s="132"/>
      <c r="I122" s="159"/>
      <c r="J122" s="63"/>
      <c r="K122" s="63"/>
      <c r="L122" s="63"/>
      <c r="M122" s="132">
        <v>1.403</v>
      </c>
      <c r="N122" s="142"/>
      <c r="O122" s="196">
        <v>152629.48250000001</v>
      </c>
      <c r="P122" s="196">
        <f t="shared" si="5"/>
        <v>143471.71355000001</v>
      </c>
      <c r="Q122" s="67">
        <f t="shared" si="3"/>
        <v>9157.7689499999979</v>
      </c>
      <c r="R122" s="4"/>
      <c r="S122" s="4"/>
      <c r="T122" s="4"/>
      <c r="U122" s="4"/>
      <c r="V122" s="4"/>
      <c r="W122" s="167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</row>
    <row r="123" spans="1:42" ht="40.5" customHeight="1">
      <c r="A123" s="140">
        <v>16</v>
      </c>
      <c r="B123" s="61" t="s">
        <v>70</v>
      </c>
      <c r="C123" s="158"/>
      <c r="D123" s="159"/>
      <c r="E123" s="158"/>
      <c r="F123" s="160"/>
      <c r="G123" s="160"/>
      <c r="H123" s="132"/>
      <c r="I123" s="159"/>
      <c r="J123" s="63"/>
      <c r="K123" s="63"/>
      <c r="L123" s="63"/>
      <c r="M123" s="132">
        <v>0.2</v>
      </c>
      <c r="N123" s="142"/>
      <c r="O123" s="196">
        <v>55721.421880000002</v>
      </c>
      <c r="P123" s="196">
        <f t="shared" si="5"/>
        <v>52378.136567199996</v>
      </c>
      <c r="Q123" s="67">
        <f t="shared" si="3"/>
        <v>3343.2853128000061</v>
      </c>
      <c r="R123" s="4"/>
      <c r="S123" s="4"/>
      <c r="T123" s="4"/>
      <c r="U123" s="4"/>
      <c r="V123" s="4"/>
      <c r="W123" s="167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</row>
    <row r="124" spans="1:42" ht="34.5" customHeight="1">
      <c r="A124" s="140"/>
      <c r="B124" s="55" t="s">
        <v>77</v>
      </c>
      <c r="C124" s="158"/>
      <c r="D124" s="159"/>
      <c r="E124" s="158"/>
      <c r="F124" s="160"/>
      <c r="G124" s="160"/>
      <c r="H124" s="89"/>
      <c r="I124" s="169"/>
      <c r="J124" s="56"/>
      <c r="K124" s="56"/>
      <c r="L124" s="56"/>
      <c r="M124" s="89">
        <f>M125</f>
        <v>2.052</v>
      </c>
      <c r="N124" s="169"/>
      <c r="O124" s="56">
        <f>O125</f>
        <v>18578.599999999999</v>
      </c>
      <c r="P124" s="56">
        <f>P125</f>
        <v>17649.7</v>
      </c>
      <c r="Q124" s="57">
        <f>Q125</f>
        <v>928.89999999999782</v>
      </c>
      <c r="R124" s="4"/>
      <c r="S124" s="4"/>
      <c r="T124" s="4"/>
      <c r="U124" s="4"/>
      <c r="V124" s="4"/>
      <c r="W124" s="167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</row>
    <row r="125" spans="1:42" ht="40.5" customHeight="1">
      <c r="A125" s="140">
        <v>17</v>
      </c>
      <c r="B125" s="61" t="s">
        <v>78</v>
      </c>
      <c r="C125" s="158"/>
      <c r="D125" s="159"/>
      <c r="E125" s="158"/>
      <c r="F125" s="160"/>
      <c r="G125" s="160"/>
      <c r="H125" s="189"/>
      <c r="I125" s="159"/>
      <c r="J125" s="63"/>
      <c r="K125" s="63"/>
      <c r="L125" s="63"/>
      <c r="M125" s="189">
        <v>2.052</v>
      </c>
      <c r="N125" s="159"/>
      <c r="O125" s="63">
        <v>18578.599999999999</v>
      </c>
      <c r="P125" s="63">
        <v>17649.7</v>
      </c>
      <c r="Q125" s="67">
        <f>O125-P125</f>
        <v>928.89999999999782</v>
      </c>
      <c r="R125" s="4"/>
      <c r="S125" s="4"/>
      <c r="T125" s="4"/>
      <c r="U125" s="4"/>
      <c r="V125" s="4"/>
      <c r="W125" s="167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</row>
    <row r="126" spans="1:42" ht="26.25" customHeight="1">
      <c r="A126" s="140"/>
      <c r="B126" s="55" t="s">
        <v>75</v>
      </c>
      <c r="C126" s="158"/>
      <c r="D126" s="159"/>
      <c r="E126" s="158"/>
      <c r="F126" s="160"/>
      <c r="G126" s="160"/>
      <c r="H126" s="89"/>
      <c r="I126" s="169"/>
      <c r="J126" s="56"/>
      <c r="K126" s="56"/>
      <c r="L126" s="56"/>
      <c r="M126" s="89">
        <f>M127</f>
        <v>0.97199999999999998</v>
      </c>
      <c r="N126" s="169"/>
      <c r="O126" s="56">
        <f>O127</f>
        <v>32602.7</v>
      </c>
      <c r="P126" s="56">
        <f>P127</f>
        <v>30646.5</v>
      </c>
      <c r="Q126" s="57">
        <f>Q127</f>
        <v>1956.2000000000007</v>
      </c>
      <c r="R126" s="4"/>
      <c r="S126" s="4"/>
      <c r="T126" s="4"/>
      <c r="U126" s="4"/>
      <c r="V126" s="4"/>
      <c r="W126" s="167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</row>
    <row r="127" spans="1:42" ht="42" customHeight="1">
      <c r="A127" s="140">
        <v>18</v>
      </c>
      <c r="B127" s="68" t="s">
        <v>58</v>
      </c>
      <c r="C127" s="158"/>
      <c r="D127" s="159"/>
      <c r="E127" s="158"/>
      <c r="F127" s="160"/>
      <c r="G127" s="160"/>
      <c r="H127" s="132"/>
      <c r="I127" s="159"/>
      <c r="J127" s="63"/>
      <c r="K127" s="63"/>
      <c r="L127" s="63"/>
      <c r="M127" s="132">
        <v>0.97199999999999998</v>
      </c>
      <c r="N127" s="159"/>
      <c r="O127" s="63">
        <v>32602.7</v>
      </c>
      <c r="P127" s="63">
        <v>30646.5</v>
      </c>
      <c r="Q127" s="67">
        <f>O127-P127</f>
        <v>1956.2000000000007</v>
      </c>
      <c r="R127" s="4"/>
      <c r="S127" s="4"/>
      <c r="T127" s="4"/>
      <c r="U127" s="4"/>
      <c r="V127" s="4"/>
      <c r="W127" s="167"/>
      <c r="X127" s="4"/>
      <c r="Y127" s="4"/>
      <c r="Z127" s="174" t="s">
        <v>29</v>
      </c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</row>
    <row r="128" spans="1:42" ht="27.75" customHeight="1">
      <c r="A128" s="140"/>
      <c r="B128" s="55" t="s">
        <v>76</v>
      </c>
      <c r="C128" s="158"/>
      <c r="D128" s="159"/>
      <c r="E128" s="158"/>
      <c r="F128" s="160"/>
      <c r="G128" s="160"/>
      <c r="H128" s="56">
        <f>SUM(H129:H130)</f>
        <v>2.0429999999999997</v>
      </c>
      <c r="I128" s="161"/>
      <c r="J128" s="56">
        <f>SUM(J129:J130)</f>
        <v>79807.299999999988</v>
      </c>
      <c r="K128" s="56">
        <f>SUM(K129:K130)</f>
        <v>75817</v>
      </c>
      <c r="L128" s="56">
        <f>SUM(L129:L130)</f>
        <v>3990.2999999999911</v>
      </c>
      <c r="M128" s="161"/>
      <c r="N128" s="161"/>
      <c r="O128" s="161"/>
      <c r="P128" s="161"/>
      <c r="Q128" s="162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</row>
    <row r="129" spans="1:42" ht="27.75" customHeight="1">
      <c r="A129" s="140">
        <v>19</v>
      </c>
      <c r="B129" s="131" t="s">
        <v>56</v>
      </c>
      <c r="C129" s="158"/>
      <c r="D129" s="159"/>
      <c r="E129" s="158"/>
      <c r="F129" s="160"/>
      <c r="G129" s="160"/>
      <c r="H129" s="132">
        <v>1.88</v>
      </c>
      <c r="I129" s="142"/>
      <c r="J129" s="63">
        <v>71762.399999999994</v>
      </c>
      <c r="K129" s="63">
        <v>68174.3</v>
      </c>
      <c r="L129" s="63">
        <f>J129-K129</f>
        <v>3588.0999999999913</v>
      </c>
      <c r="M129" s="161"/>
      <c r="N129" s="161"/>
      <c r="O129" s="161"/>
      <c r="P129" s="161"/>
      <c r="Q129" s="162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</row>
    <row r="130" spans="1:42" ht="27.75" customHeight="1">
      <c r="A130" s="140">
        <v>20</v>
      </c>
      <c r="B130" s="131" t="s">
        <v>57</v>
      </c>
      <c r="C130" s="158"/>
      <c r="D130" s="159"/>
      <c r="E130" s="158"/>
      <c r="F130" s="160"/>
      <c r="G130" s="160"/>
      <c r="H130" s="132">
        <v>0.16300000000000001</v>
      </c>
      <c r="I130" s="142"/>
      <c r="J130" s="63">
        <v>8044.9</v>
      </c>
      <c r="K130" s="63">
        <v>7642.7</v>
      </c>
      <c r="L130" s="63">
        <f>J130-K130</f>
        <v>402.19999999999982</v>
      </c>
      <c r="M130" s="161"/>
      <c r="N130" s="161"/>
      <c r="O130" s="161"/>
      <c r="P130" s="161"/>
      <c r="Q130" s="162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</row>
    <row r="131" spans="1:42" ht="34.5" customHeight="1">
      <c r="A131" s="140"/>
      <c r="B131" s="55" t="s">
        <v>39</v>
      </c>
      <c r="C131" s="158"/>
      <c r="D131" s="159"/>
      <c r="E131" s="158"/>
      <c r="F131" s="160"/>
      <c r="G131" s="160"/>
      <c r="H131" s="168"/>
      <c r="I131" s="159"/>
      <c r="J131" s="170">
        <f>J132</f>
        <v>158624</v>
      </c>
      <c r="K131" s="170">
        <f>K132</f>
        <v>147520.29999999999</v>
      </c>
      <c r="L131" s="170">
        <f>L132</f>
        <v>11103.700000000012</v>
      </c>
      <c r="M131" s="89">
        <f>M132</f>
        <v>8.9320000000000004</v>
      </c>
      <c r="N131" s="171"/>
      <c r="O131" s="170">
        <f>O132</f>
        <v>158149.70000000001</v>
      </c>
      <c r="P131" s="170">
        <f>P132</f>
        <v>147079.20000000001</v>
      </c>
      <c r="Q131" s="172">
        <f>Q132</f>
        <v>11070.5</v>
      </c>
      <c r="R131" s="4"/>
      <c r="S131" s="4"/>
      <c r="T131" s="4"/>
      <c r="U131" s="4"/>
      <c r="V131" s="4"/>
      <c r="W131" s="127">
        <f>J131+O131</f>
        <v>316773.7</v>
      </c>
      <c r="X131" s="127">
        <f>K131+P131</f>
        <v>294599.5</v>
      </c>
      <c r="Y131" s="4"/>
      <c r="Z131" s="163">
        <f>K131/J131*100</f>
        <v>92.999987391567473</v>
      </c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</row>
    <row r="132" spans="1:42" ht="40.5" customHeight="1" thickBot="1">
      <c r="A132" s="183">
        <v>21</v>
      </c>
      <c r="B132" s="184" t="s">
        <v>59</v>
      </c>
      <c r="C132" s="185"/>
      <c r="D132" s="186"/>
      <c r="E132" s="185"/>
      <c r="F132" s="187"/>
      <c r="G132" s="187"/>
      <c r="H132" s="188"/>
      <c r="I132" s="186"/>
      <c r="J132" s="191">
        <f>94107.8+64516.2</f>
        <v>158624</v>
      </c>
      <c r="K132" s="191">
        <f>87520.3+60000</f>
        <v>147520.29999999999</v>
      </c>
      <c r="L132" s="191">
        <f>J132-K132</f>
        <v>11103.700000000012</v>
      </c>
      <c r="M132" s="192">
        <v>8.9320000000000004</v>
      </c>
      <c r="N132" s="190"/>
      <c r="O132" s="191">
        <f>316773.7-J132</f>
        <v>158149.70000000001</v>
      </c>
      <c r="P132" s="191">
        <v>147079.20000000001</v>
      </c>
      <c r="Q132" s="193">
        <f>O132-P132</f>
        <v>11070.5</v>
      </c>
      <c r="R132" s="4"/>
      <c r="S132" s="4"/>
      <c r="T132" s="4"/>
      <c r="U132" s="4"/>
      <c r="V132" s="4"/>
      <c r="W132" s="127">
        <f>J132+O132</f>
        <v>316773.7</v>
      </c>
      <c r="X132" s="4"/>
      <c r="Y132" s="4"/>
      <c r="Z132" s="163">
        <f>P132/O132*100</f>
        <v>92.999986721441772</v>
      </c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</row>
    <row r="133" spans="1:42" ht="22.5" customHeight="1">
      <c r="C133" s="4"/>
      <c r="D133" s="4"/>
      <c r="E133" s="4"/>
      <c r="F133" s="4"/>
      <c r="G133" s="4"/>
      <c r="H133" s="4"/>
      <c r="I133" s="4"/>
      <c r="J133" s="127" t="e">
        <f>J132-#REF!</f>
        <v>#REF!</v>
      </c>
      <c r="K133" s="127" t="e">
        <f>K132-#REF!</f>
        <v>#REF!</v>
      </c>
      <c r="L133" s="127" t="e">
        <f>L132-#REF!</f>
        <v>#REF!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</row>
    <row r="134" spans="1:42"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 t="s">
        <v>29</v>
      </c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</row>
    <row r="135" spans="1:42"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</row>
    <row r="136" spans="1:42"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</row>
    <row r="137" spans="1:42">
      <c r="C137" s="4"/>
      <c r="D137" s="4" t="s">
        <v>44</v>
      </c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</row>
    <row r="138" spans="1:42">
      <c r="C138" s="4"/>
      <c r="D138" s="4"/>
      <c r="E138" s="4"/>
      <c r="F138" s="4"/>
      <c r="G138" s="4"/>
      <c r="H138" s="4"/>
      <c r="I138" s="4" t="s">
        <v>44</v>
      </c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</row>
    <row r="139" spans="1:42"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</row>
    <row r="140" spans="1:42"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</row>
    <row r="141" spans="1:42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</row>
    <row r="142" spans="1:42"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</row>
    <row r="143" spans="1:42"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</row>
  </sheetData>
  <mergeCells count="25">
    <mergeCell ref="K1:Q1"/>
    <mergeCell ref="R1:V1"/>
    <mergeCell ref="A2:V2"/>
    <mergeCell ref="A3:V3"/>
    <mergeCell ref="A5:A7"/>
    <mergeCell ref="B5:B7"/>
    <mergeCell ref="C5:G5"/>
    <mergeCell ref="H5:L5"/>
    <mergeCell ref="M5:Q5"/>
    <mergeCell ref="R5:V5"/>
    <mergeCell ref="R6:S6"/>
    <mergeCell ref="T6:T7"/>
    <mergeCell ref="U6:V6"/>
    <mergeCell ref="C6:D6"/>
    <mergeCell ref="E6:E7"/>
    <mergeCell ref="F6:G6"/>
    <mergeCell ref="B59:Q59"/>
    <mergeCell ref="M6:N6"/>
    <mergeCell ref="O6:O7"/>
    <mergeCell ref="P6:Q6"/>
    <mergeCell ref="H6:I6"/>
    <mergeCell ref="J6:J7"/>
    <mergeCell ref="K6:L6"/>
    <mergeCell ref="A9:Q9"/>
    <mergeCell ref="B10:Q10"/>
  </mergeCells>
  <printOptions horizontalCentered="1"/>
  <pageMargins left="0.39370078740157483" right="0.39370078740157483" top="1.1811023622047245" bottom="0.39370078740157483" header="0.31496062992125984" footer="0.51181102362204722"/>
  <pageSetup paperSize="9" scale="52" firstPageNumber="85" fitToHeight="2" orientation="landscape" useFirstPageNumber="1" horizontalDpi="300" verticalDpi="3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12.11.2025 уточ Вишенки</vt:lpstr>
      <vt:lpstr>'12.11.2025 уточ Вишенки'!Заголовки_для_печати</vt:lpstr>
      <vt:lpstr>'12.11.2025 уточ Вишенки'!Область_печати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6</cp:revision>
  <cp:lastPrinted>2025-12-10T12:43:16Z</cp:lastPrinted>
  <dcterms:created xsi:type="dcterms:W3CDTF">2020-10-29T15:31:04Z</dcterms:created>
  <dcterms:modified xsi:type="dcterms:W3CDTF">2025-12-10T12:43:18Z</dcterms:modified>
  <dc:language>ru-RU</dc:language>
</cp:coreProperties>
</file>